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1410" windowWidth="12000" windowHeight="6405" firstSheet="1" activeTab="1"/>
  </bookViews>
  <sheets>
    <sheet name="UnderTheHood" sheetId="2" state="hidden" r:id="rId1"/>
    <sheet name="GAGERR" sheetId="1" r:id="rId2"/>
    <sheet name="mscr" sheetId="3" state="veryHidden" r:id="rId3"/>
  </sheets>
  <externalReferences>
    <externalReference r:id="rId4"/>
    <externalReference r:id="rId5"/>
  </externalReferences>
  <definedNames>
    <definedName name="A_ALCL">OFFSET(GAGERR!$AD$115,0,0,COUNT((GAGERR!$S$115:$S$124))+1)</definedName>
    <definedName name="A_AUCL">OFFSET(GAGERR!$AC$115,0,0,COUNT((GAGERR!$S$115:$S$124))+1)</definedName>
    <definedName name="A_Ave">OFFSET(GAGERR!$Y$115,0,0,COUNT((GAGERR!$Y$115:$Y$124)))</definedName>
    <definedName name="A_Range">OFFSET(GAGERR!$S$115,0,0,COUNT((GAGERR!$S$115:$S$124)))</definedName>
    <definedName name="A_Rbar">OFFSET(GAGERR!$V$115,0,0,COUNT((GAGERR!$S$115:$S$124))+1)</definedName>
    <definedName name="A_RUCL">OFFSET(GAGERR!$W$115,0,0,COUNT((GAGERR!$S$115:$S$124))+1)</definedName>
    <definedName name="A_Xbar">OFFSET(GAGERR!$AB$115,0,0,COUNT((GAGERR!$S$115:$S$124))+1)</definedName>
    <definedName name="Ax_Range">OFFSET(GAGERR!$R$115,0,0,COUNT(GAGERR!$S$115:$S$124)),GAGERR!$R$146</definedName>
    <definedName name="B_ALCL">OFFSET(GAGERR!$AD$125,0,0,COUNT((GAGERR!$T$125:$T$134))+1)</definedName>
    <definedName name="B_AUCL">OFFSET(GAGERR!$AC$125,0,0,COUNT((GAGERR!$T$125:$T$134))+1)</definedName>
    <definedName name="B_Ave">OFFSET(GAGERR!$Z$115,9-COUNT(GAGERR!$Y$115:$Y$124),0,COUNT(GAGERR!$Y$115:$Y$124)+COUNT(GAGERR!$Z$125:$Z$134)+1)</definedName>
    <definedName name="B_Range">OFFSET(GAGERR!$T$115,9-COUNT(GAGERR!$S$115:$S$124),0,COUNT(GAGERR!$S$115:$S$124)+COUNT(GAGERR!$T$125:$T$134)+1)</definedName>
    <definedName name="B_Rbar">OFFSET(GAGERR!$V$125,0,0,COUNT((GAGERR!$T$125:$T$134))+1)</definedName>
    <definedName name="B_RUCL">OFFSET(GAGERR!$W$125,0,0,COUNT((GAGERR!$T$125:$T$134))+1)</definedName>
    <definedName name="B_Xbar">OFFSET(GAGERR!$AB$125,0,0,COUNT((GAGERR!$T$125:$T$134))+1)</definedName>
    <definedName name="Bx_Range">IF(ISNUMBER(GAGERR!$T$125),OFFSET(GAGERR!$R$125,0,0,COUNT(GAGERR!$T$125:$T$134)),GAGERR!$R$147),GAGERR!$R$146</definedName>
    <definedName name="C_ALCL">OFFSET(GAGERR!$AD$135,0,0,COUNT((GAGERR!$U$135:$U$144))+1)</definedName>
    <definedName name="C_AUCL">OFFSET(GAGERR!$AC$135,0,0,COUNT((GAGERR!$U$135:$U$144))+1)</definedName>
    <definedName name="C_Ave">OFFSET(GAGERR!$AA$115,18-COUNT(GAGERR!$Y$115:$Y$124)-COUNT(GAGERR!$Z$125:$Z$134),0,COUNT(GAGERR!$Y$115:$Y$124)+COUNT(GAGERR!$Z$125:$Z$135)+COUNT(GAGERR!$AA$135:$AA$144)+2)</definedName>
    <definedName name="C_Range">OFFSET(GAGERR!$U$115,18-COUNT(GAGERR!$S$115:$S$124)-COUNT(GAGERR!$T$125:$T$134),0,COUNT(GAGERR!$S$115:$S$124)+COUNT(GAGERR!$T$125:$T$135)+COUNT(GAGERR!$U$135:$U$144)+2)</definedName>
    <definedName name="C_Rbar">OFFSET(GAGERR!$V$135,0,0,COUNT((GAGERR!$U$135:$U$144))+1)</definedName>
    <definedName name="C_RUCL">OFFSET(GAGERR!$W$135,0,0,COUNT((GAGERR!$S$135:$U$144))+1)</definedName>
    <definedName name="C_Xbar">OFFSET(GAGERR!$AB$135,0,0,COUNT((GAGERR!$U$135:$U$144))+1)</definedName>
    <definedName name="Cx_Range">IF(ISNUMBER(GAGERR!$U$135),OFFSET(GAGERR!$R$135,0,0,COUNT(GAGERR!$U$135:$U$144)),GAGERR!$R$148)</definedName>
    <definedName name="Friedman1">OFFSET([1]Friedman!$K$16,0,0,COUNT([1]Friedman!$K$1:$K$65536))</definedName>
    <definedName name="Friedman10">OFFSET([1]Friedman!$T$16,0,0,COUNT([1]Friedman!$T$1:$T$65536))</definedName>
    <definedName name="Friedman2">OFFSET([1]Friedman!$L$16,0,0,COUNT([1]Friedman!$L$1:$L$65536))</definedName>
    <definedName name="Friedman3">OFFSET([1]Friedman!$M$16,0,0,COUNT([1]Friedman!$M$1:$M$65536))</definedName>
    <definedName name="Friedman4">OFFSET([1]Friedman!$N$16,0,0,COUNT([1]Friedman!$N$1:$N$65536))</definedName>
    <definedName name="Friedman5">OFFSET([1]Friedman!$O$16,0,0,COUNT([1]Friedman!$O$1:$O$65536))</definedName>
    <definedName name="Friedman6">OFFSET([1]Friedman!$P$16,0,0,COUNT([1]Friedman!$P$1:$P$65536))</definedName>
    <definedName name="Friedman7">OFFSET([1]Friedman!$Q$16,0,0,COUNT([1]Friedman!$Q$1:$Q$65536))</definedName>
    <definedName name="Friedman8">OFFSET([1]Friedman!$R$16,0,0,COUNT([1]Friedman!$R$1:$R$65536))</definedName>
    <definedName name="Friedman9">OFFSET([1]Friedman!$S$16,0,0,COUNT([1]Friedman!$S$1:$S$65536))</definedName>
    <definedName name="FriedmanNonBlank1">OFFSET([1]Friedman!$K$16,0,0,COUNTA([1]Friedman!$K$1:$K$65536)-1)</definedName>
    <definedName name="FriedmanNonBlank10">OFFSET([1]Friedman!$T$16,0,0,COUNTA([1]Friedman!$T$1:$T$65536)-1)</definedName>
    <definedName name="FriedmanNonBlank2">OFFSET([1]Friedman!$L$16,0,0,COUNTA([1]Friedman!$L$1:$L$65536)-1)</definedName>
    <definedName name="FriedmanNonBlank3">OFFSET([1]Friedman!$M$16,0,0,COUNTA([1]Friedman!$M$1:$M$65536)-2)</definedName>
    <definedName name="FriedmanNonBlank4">OFFSET([1]Friedman!$N$16,0,0,COUNTA([1]Friedman!$N$1:$N$65536)-1)</definedName>
    <definedName name="FriedmanNonBlank5">OFFSET([1]Friedman!$O$16,0,0,COUNTA([1]Friedman!$O$1:$O$65536)-2)</definedName>
    <definedName name="FriedmanNonBlank6">OFFSET([1]Friedman!$P$16,0,0,COUNTA([1]Friedman!$P$1:$P$65536)-1)</definedName>
    <definedName name="FriedmanNonBlank7">OFFSET([1]Friedman!$Q$16,0,0,COUNTA([1]Friedman!$Q$1:$Q$65536)-1)</definedName>
    <definedName name="FriedmanNonBlank8">OFFSET([1]Friedman!$R$16,0,0,COUNTA([1]Friedman!$R$1:$R$65536)-1)</definedName>
    <definedName name="FriedmanNonBlank9">OFFSET([1]Friedman!$S$16,0,0,COUNTA([1]Friedman!$S$1:$S$65536)-1)</definedName>
    <definedName name="KruskalWallis1">OFFSET([1]KruskalWallis!$K$16,0,0,COUNT([1]KruskalWallis!$K$1:$K$65536))</definedName>
    <definedName name="KruskalWallis10">OFFSET([1]KruskalWallis!$T$16,0,0,COUNT([1]KruskalWallis!$T$1:$T$65536))</definedName>
    <definedName name="KruskalWallis2">OFFSET([1]KruskalWallis!$L$16,0,0,COUNT([1]KruskalWallis!$L$1:$L$65536))</definedName>
    <definedName name="KruskalWallis3">OFFSET([1]KruskalWallis!$M$16,0,0,COUNT([1]KruskalWallis!$M$1:$M$65536))</definedName>
    <definedName name="KruskalWallis4">OFFSET([1]KruskalWallis!$N$16,0,0,COUNT([1]KruskalWallis!$N$1:$N$65536))</definedName>
    <definedName name="KruskalWallis5">OFFSET([1]KruskalWallis!$O$16,0,0,COUNT([1]KruskalWallis!$O$1:$O$65536))</definedName>
    <definedName name="KruskalWallis6">OFFSET([1]KruskalWallis!$P$16,0,0,COUNT([1]KruskalWallis!$P$1:$P$65536))</definedName>
    <definedName name="KruskalWallis7">OFFSET([1]KruskalWallis!$Q$16,0,0,COUNT([1]KruskalWallis!$Q$1:$Q$65536))</definedName>
    <definedName name="KruskalWallis8">OFFSET([1]KruskalWallis!$R$16,0,0,COUNT([1]KruskalWallis!$R$1:$R$65536))</definedName>
    <definedName name="KruskalWallis9">OFFSET([1]KruskalWallis!$S$16,0,0,COUNT([1]KruskalWallis!$S$1:$S$65536))</definedName>
    <definedName name="KruskalWallisNonBlank1">OFFSET([1]KruskalWallis!$K$16,0,0,COUNTA([1]KruskalWallis!$K$1:$K$65536)-1)</definedName>
    <definedName name="KruskalWallisNonBlank10">OFFSET([1]KruskalWallis!$T$16,0,0,COUNTA([1]KruskalWallis!$T$1:$T$65536)-1)</definedName>
    <definedName name="KruskalWallisNonBlank2">OFFSET([1]KruskalWallis!$L$16,0,0,COUNTA([1]KruskalWallis!$L$1:$L$65536)-1)</definedName>
    <definedName name="KruskalWallisNonBlank3">OFFSET([1]KruskalWallis!$M$16,0,0,COUNTA([1]KruskalWallis!$M$1:$M$65536)-2)</definedName>
    <definedName name="KruskalWallisNonBlank4">OFFSET([1]KruskalWallis!$N$16,0,0,COUNTA([1]KruskalWallis!$N$1:$N$65536)-1)</definedName>
    <definedName name="KruskalWallisNonBlank5">OFFSET([1]KruskalWallis!$O$16,0,0,COUNTA([1]KruskalWallis!$O$1:$O$65536)-2)</definedName>
    <definedName name="KruskalWallisNonBlank6">OFFSET([1]KruskalWallis!$P$16,0,0,COUNTA([1]KruskalWallis!$P$1:$P$65536)-1)</definedName>
    <definedName name="KruskalWallisNonBlank7">OFFSET([1]KruskalWallis!$Q$16,0,0,COUNTA([1]KruskalWallis!$Q$1:$Q$65536)-1)</definedName>
    <definedName name="KruskalWallisNonBlank8">OFFSET([1]KruskalWallis!$R$16,0,0,COUNTA([1]KruskalWallis!$R$1:$R$65536)-1)</definedName>
    <definedName name="KruskalWallisNonBlank9">OFFSET([1]KruskalWallis!$S$16,0,0,COUNTA([1]KruskalWallis!$S$1:$S$65536)-1)</definedName>
    <definedName name="MannWhitney1">OFFSET([1]MannWhitney!$K$16,0,0,COUNT([1]MannWhitney!$K$1:$K$65536))</definedName>
    <definedName name="MannWhitney2">OFFSET([1]MannWhitney!$L$16,0,0,COUNT([1]MannWhitney!$L$1:$L$65536))</definedName>
    <definedName name="MannWhitneyNonBlank1">OFFSET([1]MannWhitney!$K$16,0,0,COUNTA([1]MannWhitney!$K$1:$K$65536)-1)</definedName>
    <definedName name="MannWhitneyNonBlank2">OFFSET([1]MannWhitney!$L$16,0,0,COUNTA([1]MannWhitney!$L$1:$L$65536)-1)</definedName>
    <definedName name="OneSampSignData">OFFSET([1]OneSampleSignTest!$K$16,0,0,COUNT([1]OneSampleSignTest!$K$1:$K$65536))</definedName>
    <definedName name="OneSampSignDataNonBlank">OFFSET([1]OneSampleSignTest!$K$16,0,0,COUNTA([1]OneSampleSignTest!$K$1:$K$65536)-1)</definedName>
    <definedName name="OneSampWilcoxon">OFFSET([1]OneSampleWilcoxon!$K$16,0,0,COUNT([1]OneSampleWilcoxon!$K$1:$K$65536))</definedName>
    <definedName name="OneSampWilcoxonNonBlank">OFFSET([1]OneSampleWilcoxon!$K$16,0,0,COUNTA([1]OneSampleWilcoxon!$K$1:$K$65536)-1)</definedName>
    <definedName name="PairedSignData1">OFFSET([1]PairedSamplesSignTest!$K$16,0,0,COUNT([1]PairedSamplesSignTest!$K$1:$K$65536))</definedName>
    <definedName name="PairedSignData2">OFFSET([1]PairedSamplesSignTest!$L$16,0,0,COUNT([1]PairedSamplesSignTest!$L$1:$L$65536))</definedName>
    <definedName name="PairedSignDataNonBlank1">OFFSET([1]PairedSamplesSignTest!$K$16,0,0,COUNTA([1]PairedSamplesSignTest!$K$1:$K$65536)-1)</definedName>
    <definedName name="PairedSignDataNonBlank2">OFFSET([1]PairedSamplesSignTest!$L$16,0,0,COUNTA([1]PairedSamplesSignTest!$L$1:$L$65536)-1)</definedName>
    <definedName name="PairedWilcoxon1">OFFSET([1]PairedSamplesWilcoxon!$K$16,0,0,COUNT([1]PairedSamplesWilcoxon!$K$1:$K$65536))</definedName>
    <definedName name="PairedWilcoxon2">OFFSET([1]PairedSamplesWilcoxon!$L$16,0,0,COUNT([1]PairedSamplesWilcoxon!$L$1:$L$65536))</definedName>
    <definedName name="PairedWilcoxonNonBlank1">OFFSET([1]PairedSamplesWilcoxon!$K$16,0,0,COUNTA([1]PairedSamplesWilcoxon!$K$1:$K$65536)-1)</definedName>
    <definedName name="PairedWilcoxonNonBlank2">OFFSET([1]PairedSamplesWilcoxon!$L$16,0,0,COUNTA([1]PairedSamplesWilcoxon!$L$1:$L$65536)-1)</definedName>
    <definedName name="_xlnm.Print_Area" localSheetId="1">GAGERR!$B$14:$N$158</definedName>
    <definedName name="X_Range">[0]!A_xRange,[0]!B_xRange,[2]!C_xRange</definedName>
  </definedNames>
  <calcPr calcId="125725"/>
</workbook>
</file>

<file path=xl/calcChain.xml><?xml version="1.0" encoding="utf-8"?>
<calcChain xmlns="http://schemas.openxmlformats.org/spreadsheetml/2006/main">
  <c r="N68" i="1"/>
  <c r="N66"/>
  <c r="E89"/>
  <c r="E82"/>
  <c r="L34"/>
  <c r="K34"/>
  <c r="J34"/>
  <c r="I34"/>
  <c r="E14" i="2"/>
  <c r="G32" s="1"/>
  <c r="B14"/>
  <c r="H34" i="1"/>
  <c r="G34"/>
  <c r="F34"/>
  <c r="E34"/>
  <c r="D34"/>
  <c r="B32" i="2"/>
  <c r="C34" i="1"/>
  <c r="G27" i="2"/>
  <c r="E15"/>
  <c r="F26"/>
  <c r="F28"/>
  <c r="E27"/>
  <c r="D27"/>
  <c r="C26"/>
  <c r="C28"/>
  <c r="B26"/>
  <c r="B28"/>
  <c r="G21"/>
  <c r="F21"/>
  <c r="E20"/>
  <c r="E22"/>
  <c r="D20"/>
  <c r="D22"/>
  <c r="C21"/>
  <c r="B21"/>
  <c r="J64" i="1"/>
  <c r="J62"/>
  <c r="C72"/>
  <c r="B50"/>
  <c r="B49"/>
  <c r="B48"/>
  <c r="B47"/>
  <c r="B44"/>
  <c r="B38"/>
  <c r="K70"/>
  <c r="K76"/>
  <c r="K74"/>
  <c r="K72"/>
  <c r="C70"/>
  <c r="J58"/>
  <c r="G82"/>
  <c r="G89"/>
  <c r="E102"/>
  <c r="F102" s="1"/>
  <c r="H32" i="2"/>
  <c r="I32"/>
  <c r="J32"/>
  <c r="K32"/>
  <c r="H33"/>
  <c r="I33"/>
  <c r="J33"/>
  <c r="K33"/>
  <c r="H27"/>
  <c r="I27"/>
  <c r="J27"/>
  <c r="K27"/>
  <c r="H26"/>
  <c r="I26"/>
  <c r="J26"/>
  <c r="K26"/>
  <c r="H20"/>
  <c r="I20"/>
  <c r="J20"/>
  <c r="K20"/>
  <c r="H21"/>
  <c r="I21"/>
  <c r="J21"/>
  <c r="K21"/>
  <c r="K22"/>
  <c r="K28"/>
  <c r="K30" s="1"/>
  <c r="L46" i="1" s="1"/>
  <c r="T134" s="1"/>
  <c r="J22" i="2"/>
  <c r="J24"/>
  <c r="K40" i="1" s="1"/>
  <c r="S123" s="1"/>
  <c r="J28" i="2"/>
  <c r="H22"/>
  <c r="H24" s="1"/>
  <c r="I40" i="1" s="1"/>
  <c r="S121" s="1"/>
  <c r="I22" i="2"/>
  <c r="I28"/>
  <c r="I30" s="1"/>
  <c r="J46" i="1" s="1"/>
  <c r="T132" s="1"/>
  <c r="H28" i="2"/>
  <c r="K34"/>
  <c r="J34"/>
  <c r="J36" s="1"/>
  <c r="K52" i="1" s="1"/>
  <c r="U143" s="1"/>
  <c r="I34" i="2"/>
  <c r="H34"/>
  <c r="H36" s="1"/>
  <c r="I52" i="1" s="1"/>
  <c r="U141" s="1"/>
  <c r="K36" i="2"/>
  <c r="L52" i="1" s="1"/>
  <c r="U144" s="1"/>
  <c r="I24" i="2" l="1"/>
  <c r="J40" i="1" s="1"/>
  <c r="S122" s="1"/>
  <c r="K24" i="2"/>
  <c r="L40" i="1" s="1"/>
  <c r="S124" s="1"/>
  <c r="J30" i="2"/>
  <c r="K46" i="1" s="1"/>
  <c r="T133" s="1"/>
  <c r="H30" i="2"/>
  <c r="I46" i="1" s="1"/>
  <c r="T131" s="1"/>
  <c r="K35" i="2"/>
  <c r="I35"/>
  <c r="I36"/>
  <c r="J52" i="1" s="1"/>
  <c r="U142" s="1"/>
  <c r="K29" i="2"/>
  <c r="L45" i="1" s="1"/>
  <c r="Z134" s="1"/>
  <c r="I29" i="2"/>
  <c r="J45" i="1" s="1"/>
  <c r="Z132" s="1"/>
  <c r="K23" i="2"/>
  <c r="I23"/>
  <c r="L39" i="1"/>
  <c r="Y124" s="1"/>
  <c r="J39"/>
  <c r="Y122" s="1"/>
  <c r="J51"/>
  <c r="AA142" s="1"/>
  <c r="L51"/>
  <c r="AA144" s="1"/>
  <c r="C34" i="2"/>
  <c r="D32"/>
  <c r="E34"/>
  <c r="F32"/>
  <c r="B34"/>
  <c r="C32"/>
  <c r="D34"/>
  <c r="E32"/>
  <c r="F34"/>
  <c r="G33"/>
  <c r="H23"/>
  <c r="J23"/>
  <c r="H29"/>
  <c r="I45" i="1" s="1"/>
  <c r="Z131" s="1"/>
  <c r="J29" i="2"/>
  <c r="K45" i="1" s="1"/>
  <c r="Z133" s="1"/>
  <c r="H35" i="2"/>
  <c r="I51" i="1" s="1"/>
  <c r="AA141" s="1"/>
  <c r="J35" i="2"/>
  <c r="K51" i="1" s="1"/>
  <c r="AA143" s="1"/>
  <c r="B22" i="2"/>
  <c r="B20"/>
  <c r="C22"/>
  <c r="C20"/>
  <c r="D21"/>
  <c r="E21"/>
  <c r="E24" s="1"/>
  <c r="F40" i="1" s="1"/>
  <c r="S118" s="1"/>
  <c r="F22" i="2"/>
  <c r="F20"/>
  <c r="G22"/>
  <c r="G20"/>
  <c r="B27"/>
  <c r="B30" s="1"/>
  <c r="C46" i="1" s="1"/>
  <c r="T125" s="1"/>
  <c r="C27" i="2"/>
  <c r="C30" s="1"/>
  <c r="D46" i="1" s="1"/>
  <c r="T126" s="1"/>
  <c r="D28" i="2"/>
  <c r="D26"/>
  <c r="E28"/>
  <c r="E26"/>
  <c r="F27"/>
  <c r="G28"/>
  <c r="G26"/>
  <c r="M32"/>
  <c r="N48" i="1" s="1"/>
  <c r="B33" i="2"/>
  <c r="B35" s="1"/>
  <c r="C51" i="1" s="1"/>
  <c r="AA135" s="1"/>
  <c r="C33" i="2"/>
  <c r="C36" s="1"/>
  <c r="D52" i="1" s="1"/>
  <c r="U136" s="1"/>
  <c r="D33" i="2"/>
  <c r="E33"/>
  <c r="E36" s="1"/>
  <c r="F52" i="1" s="1"/>
  <c r="U138" s="1"/>
  <c r="F33" i="2"/>
  <c r="F35" s="1"/>
  <c r="G51" i="1" s="1"/>
  <c r="AA139" s="1"/>
  <c r="G34" i="2"/>
  <c r="M34" s="1"/>
  <c r="N50" i="1" s="1"/>
  <c r="M26" i="2" l="1"/>
  <c r="N42" i="1" s="1"/>
  <c r="C29" i="2"/>
  <c r="D45" i="1" s="1"/>
  <c r="Z126" s="1"/>
  <c r="G30" i="2"/>
  <c r="B29"/>
  <c r="C45" i="1" s="1"/>
  <c r="Z125" s="1"/>
  <c r="E35" i="2"/>
  <c r="G35"/>
  <c r="H51" i="1" s="1"/>
  <c r="AA140" s="1"/>
  <c r="K38" i="2"/>
  <c r="M28"/>
  <c r="N44" i="1" s="1"/>
  <c r="N45" s="1"/>
  <c r="G29" i="2"/>
  <c r="J54" i="1"/>
  <c r="I38" i="2"/>
  <c r="C23"/>
  <c r="D39" i="1" s="1"/>
  <c r="Y116" s="1"/>
  <c r="M27" i="2"/>
  <c r="N43" i="1" s="1"/>
  <c r="F30" i="2"/>
  <c r="G46" i="1" s="1"/>
  <c r="T129" s="1"/>
  <c r="G24" i="2"/>
  <c r="H40" i="1" s="1"/>
  <c r="S120" s="1"/>
  <c r="G23" i="2"/>
  <c r="H39" i="1" s="1"/>
  <c r="Y120" s="1"/>
  <c r="F23" i="2"/>
  <c r="G39" i="1" s="1"/>
  <c r="F24" i="2"/>
  <c r="G40" i="1" s="1"/>
  <c r="S119" s="1"/>
  <c r="E29" i="2"/>
  <c r="F45" i="1" s="1"/>
  <c r="Z128" s="1"/>
  <c r="E30" i="2"/>
  <c r="F46" i="1" s="1"/>
  <c r="T128" s="1"/>
  <c r="M21" i="2"/>
  <c r="N37" i="1" s="1"/>
  <c r="F36" i="2"/>
  <c r="G52" i="1" s="1"/>
  <c r="U139" s="1"/>
  <c r="D36" i="2"/>
  <c r="E52" i="1" s="1"/>
  <c r="U137" s="1"/>
  <c r="C35" i="2"/>
  <c r="D51" i="1" s="1"/>
  <c r="AA136" s="1"/>
  <c r="L54"/>
  <c r="E23" i="2"/>
  <c r="F39" i="1" s="1"/>
  <c r="D23" i="2"/>
  <c r="E39" i="1" s="1"/>
  <c r="F51"/>
  <c r="AA138" s="1"/>
  <c r="F29" i="2"/>
  <c r="G45" i="1" s="1"/>
  <c r="Z129" s="1"/>
  <c r="D35" i="2"/>
  <c r="E51" i="1" s="1"/>
  <c r="AA137" s="1"/>
  <c r="M22" i="2"/>
  <c r="N38" i="1" s="1"/>
  <c r="I39"/>
  <c r="H38" i="2"/>
  <c r="D29"/>
  <c r="E45" i="1" s="1"/>
  <c r="Z127" s="1"/>
  <c r="D30" i="2"/>
  <c r="E46" i="1" s="1"/>
  <c r="T127" s="1"/>
  <c r="B23" i="2"/>
  <c r="B38" s="1"/>
  <c r="B24"/>
  <c r="M20"/>
  <c r="K39" i="1"/>
  <c r="J38" i="2"/>
  <c r="M29"/>
  <c r="C24"/>
  <c r="D40" i="1" s="1"/>
  <c r="S116" s="1"/>
  <c r="D24" i="2"/>
  <c r="E40" i="1" s="1"/>
  <c r="S117" s="1"/>
  <c r="H46"/>
  <c r="H45"/>
  <c r="Y119"/>
  <c r="Y117"/>
  <c r="G36" i="2"/>
  <c r="H52" i="1" s="1"/>
  <c r="U140" s="1"/>
  <c r="B36" i="2"/>
  <c r="C52" i="1" s="1"/>
  <c r="M33" i="2"/>
  <c r="G54" i="1" l="1"/>
  <c r="F38" i="2"/>
  <c r="E54" i="1"/>
  <c r="D38" i="2"/>
  <c r="D54" i="1"/>
  <c r="Y123"/>
  <c r="K54"/>
  <c r="Y118"/>
  <c r="F54"/>
  <c r="Y121"/>
  <c r="I54"/>
  <c r="G38" i="2"/>
  <c r="C38"/>
  <c r="E38"/>
  <c r="U135" i="1"/>
  <c r="N52"/>
  <c r="C59" s="1"/>
  <c r="M35" i="2"/>
  <c r="N49" i="1"/>
  <c r="N51" s="1"/>
  <c r="M30" i="2"/>
  <c r="M36"/>
  <c r="N23"/>
  <c r="C39" i="1"/>
  <c r="N36"/>
  <c r="N39" s="1"/>
  <c r="M23" i="2"/>
  <c r="C40" i="1"/>
  <c r="M24" i="2"/>
  <c r="T130" i="1"/>
  <c r="N46"/>
  <c r="C58" s="1"/>
  <c r="Z130"/>
  <c r="H54"/>
  <c r="C54" l="1"/>
  <c r="Y115"/>
  <c r="N53"/>
  <c r="H62" s="1"/>
  <c r="S115"/>
  <c r="N40"/>
  <c r="C57" s="1"/>
  <c r="C60" s="1"/>
  <c r="C61" s="1"/>
  <c r="C67"/>
  <c r="C66"/>
  <c r="AB116"/>
  <c r="AB119"/>
  <c r="N54"/>
  <c r="C102" s="1"/>
  <c r="N102" s="1"/>
  <c r="S27" s="1"/>
  <c r="AB115" l="1"/>
  <c r="AB129"/>
  <c r="AB132"/>
  <c r="AB117"/>
  <c r="AB121"/>
  <c r="AB137"/>
  <c r="AB124"/>
  <c r="AB140"/>
  <c r="AB125"/>
  <c r="AB133"/>
  <c r="AB141"/>
  <c r="AB120"/>
  <c r="AB128"/>
  <c r="AB136"/>
  <c r="AB144"/>
  <c r="AB123"/>
  <c r="AB127"/>
  <c r="AB131"/>
  <c r="AB135"/>
  <c r="AB139"/>
  <c r="AB143"/>
  <c r="AB118"/>
  <c r="AB122"/>
  <c r="AB126"/>
  <c r="AB130"/>
  <c r="AB134"/>
  <c r="AB138"/>
  <c r="AB142"/>
  <c r="H64"/>
  <c r="C68"/>
  <c r="V143"/>
  <c r="V139"/>
  <c r="V135"/>
  <c r="V131"/>
  <c r="V127"/>
  <c r="V123"/>
  <c r="V119"/>
  <c r="V115"/>
  <c r="H58"/>
  <c r="L58" s="1"/>
  <c r="W117" s="1"/>
  <c r="V142"/>
  <c r="V134"/>
  <c r="V130"/>
  <c r="V122"/>
  <c r="I64"/>
  <c r="C83"/>
  <c r="V141"/>
  <c r="V137"/>
  <c r="V133"/>
  <c r="V129"/>
  <c r="V125"/>
  <c r="V121"/>
  <c r="V117"/>
  <c r="I62"/>
  <c r="L62" s="1"/>
  <c r="V144"/>
  <c r="V140"/>
  <c r="V136"/>
  <c r="V132"/>
  <c r="V128"/>
  <c r="V124"/>
  <c r="V120"/>
  <c r="V116"/>
  <c r="V138"/>
  <c r="V126"/>
  <c r="V118"/>
  <c r="N83"/>
  <c r="S24" s="1"/>
  <c r="W143" l="1"/>
  <c r="W130"/>
  <c r="W127"/>
  <c r="L64"/>
  <c r="AD116" s="1"/>
  <c r="W138"/>
  <c r="W122"/>
  <c r="W135"/>
  <c r="W119"/>
  <c r="W142"/>
  <c r="W134"/>
  <c r="W126"/>
  <c r="W118"/>
  <c r="W139"/>
  <c r="W131"/>
  <c r="W123"/>
  <c r="W115"/>
  <c r="C89"/>
  <c r="N90" s="1"/>
  <c r="S25" s="1"/>
  <c r="W144"/>
  <c r="W140"/>
  <c r="W136"/>
  <c r="W132"/>
  <c r="W128"/>
  <c r="W124"/>
  <c r="W120"/>
  <c r="W116"/>
  <c r="W141"/>
  <c r="W137"/>
  <c r="W133"/>
  <c r="W129"/>
  <c r="W125"/>
  <c r="W121"/>
  <c r="AD118"/>
  <c r="AD122"/>
  <c r="AD126"/>
  <c r="AD130"/>
  <c r="AD134"/>
  <c r="AD138"/>
  <c r="AD142"/>
  <c r="AD115"/>
  <c r="AD119"/>
  <c r="AD123"/>
  <c r="AD127"/>
  <c r="AD131"/>
  <c r="AD135"/>
  <c r="AD139"/>
  <c r="AD143"/>
  <c r="AC116"/>
  <c r="AC118"/>
  <c r="AC120"/>
  <c r="AC122"/>
  <c r="AC124"/>
  <c r="AC126"/>
  <c r="AC128"/>
  <c r="AC130"/>
  <c r="AC132"/>
  <c r="AC134"/>
  <c r="AC136"/>
  <c r="AC138"/>
  <c r="AC140"/>
  <c r="AC142"/>
  <c r="AC144"/>
  <c r="AC115"/>
  <c r="AC117"/>
  <c r="AC119"/>
  <c r="AC121"/>
  <c r="AC123"/>
  <c r="AC125"/>
  <c r="AC127"/>
  <c r="AC129"/>
  <c r="AC131"/>
  <c r="AC133"/>
  <c r="AC135"/>
  <c r="AC137"/>
  <c r="AC139"/>
  <c r="AC141"/>
  <c r="AC143"/>
  <c r="C96"/>
  <c r="AD141" l="1"/>
  <c r="AD137"/>
  <c r="AD133"/>
  <c r="AD129"/>
  <c r="AD125"/>
  <c r="AD121"/>
  <c r="AD117"/>
  <c r="AD144"/>
  <c r="AD140"/>
  <c r="AD136"/>
  <c r="AD132"/>
  <c r="AD128"/>
  <c r="AD124"/>
  <c r="AD120"/>
  <c r="C108"/>
  <c r="N96"/>
  <c r="S26" s="1"/>
  <c r="L94" l="1"/>
  <c r="R26" s="1"/>
  <c r="R29"/>
  <c r="L88"/>
  <c r="R25" s="1"/>
  <c r="L100"/>
  <c r="R27" s="1"/>
  <c r="L81"/>
  <c r="R24" s="1"/>
</calcChain>
</file>

<file path=xl/sharedStrings.xml><?xml version="1.0" encoding="utf-8"?>
<sst xmlns="http://schemas.openxmlformats.org/spreadsheetml/2006/main" count="204" uniqueCount="128">
  <si>
    <t>GAGE TYPE</t>
  </si>
  <si>
    <t>DATE</t>
  </si>
  <si>
    <t>CHARACTERISTIC</t>
  </si>
  <si>
    <t>Appraiser/</t>
  </si>
  <si>
    <t>Trail #</t>
  </si>
  <si>
    <t>AVG</t>
  </si>
  <si>
    <t>A</t>
  </si>
  <si>
    <t>AVG'S</t>
  </si>
  <si>
    <t>Range</t>
  </si>
  <si>
    <t>B</t>
  </si>
  <si>
    <t>Part</t>
  </si>
  <si>
    <t>X</t>
  </si>
  <si>
    <t>Average</t>
  </si>
  <si>
    <t>RANGE VARIATION</t>
  </si>
  <si>
    <r>
      <t>D</t>
    </r>
    <r>
      <rPr>
        <b/>
        <vertAlign val="subscript"/>
        <sz val="8"/>
        <rFont val="Arial"/>
        <family val="2"/>
      </rPr>
      <t>4</t>
    </r>
  </si>
  <si>
    <r>
      <t>(D</t>
    </r>
    <r>
      <rPr>
        <b/>
        <vertAlign val="subscript"/>
        <sz val="8"/>
        <rFont val="Arial"/>
        <family val="2"/>
      </rPr>
      <t>4</t>
    </r>
    <r>
      <rPr>
        <b/>
        <sz val="8"/>
        <rFont val="Arial"/>
        <family val="2"/>
      </rPr>
      <t>)</t>
    </r>
  </si>
  <si>
    <t>=</t>
  </si>
  <si>
    <r>
      <t>UCL</t>
    </r>
    <r>
      <rPr>
        <b/>
        <vertAlign val="subscript"/>
        <sz val="8"/>
        <rFont val="Arial"/>
        <family val="2"/>
      </rPr>
      <t>R</t>
    </r>
  </si>
  <si>
    <t>SUM</t>
  </si>
  <si>
    <t>% PV</t>
  </si>
  <si>
    <t xml:space="preserve"> </t>
  </si>
  <si>
    <t>APPRAISER A  NAME</t>
  </si>
  <si>
    <t>SAMPLE SIZE</t>
  </si>
  <si>
    <t>Xa</t>
  </si>
  <si>
    <t>Ra</t>
  </si>
  <si>
    <t>Xb</t>
  </si>
  <si>
    <t>Rb</t>
  </si>
  <si>
    <t># Trials</t>
  </si>
  <si>
    <t>APPRAISER B  NAME</t>
  </si>
  <si>
    <r>
      <t>R</t>
    </r>
    <r>
      <rPr>
        <b/>
        <vertAlign val="subscript"/>
        <sz val="8"/>
        <rFont val="Arial"/>
        <family val="2"/>
      </rPr>
      <t>p</t>
    </r>
    <r>
      <rPr>
        <b/>
        <sz val="8"/>
        <rFont val="Arial"/>
        <family val="2"/>
      </rPr>
      <t xml:space="preserve"> </t>
    </r>
  </si>
  <si>
    <t>MEASUREMENT UNIT ANALYSIS</t>
  </si>
  <si>
    <t xml:space="preserve">   REPEATABILITY - EQUIPMENT VARIATION (EV)</t>
  </si>
  <si>
    <t xml:space="preserve">EV = </t>
  </si>
  <si>
    <t xml:space="preserve">  REPRODUCIBILITY - APPRAISER VARIATION (AV)</t>
  </si>
  <si>
    <t xml:space="preserve">AV = </t>
  </si>
  <si>
    <t xml:space="preserve">  REPEATABILITY &amp; REPRODUCIBILITY (R&amp;R)</t>
  </si>
  <si>
    <t xml:space="preserve">R&amp;R = </t>
  </si>
  <si>
    <t>SQ. ROOT (EV SQUARED + AV SQUARED)</t>
  </si>
  <si>
    <t xml:space="preserve">PV = </t>
  </si>
  <si>
    <t>Rp x K3</t>
  </si>
  <si>
    <t>PARTS</t>
  </si>
  <si>
    <t>K3</t>
  </si>
  <si>
    <t>% TOTAL VARIATION (TV)</t>
  </si>
  <si>
    <t xml:space="preserve">  TOTAL VARIATION (TV)</t>
  </si>
  <si>
    <t xml:space="preserve">TV = </t>
  </si>
  <si>
    <t>SQ. ROOT(R&amp;R SQUARED + PV SQUARED)</t>
  </si>
  <si>
    <t>100 (EV/TV)</t>
  </si>
  <si>
    <t xml:space="preserve">% EV </t>
  </si>
  <si>
    <t>% EV</t>
  </si>
  <si>
    <t>% AV</t>
  </si>
  <si>
    <t>100(AV/TV)</t>
  </si>
  <si>
    <t>% R&amp;R</t>
  </si>
  <si>
    <t>100(R&amp;R/TV)</t>
  </si>
  <si>
    <t>100(PV/TV)</t>
  </si>
  <si>
    <t xml:space="preserve">     REPEATABILITY &amp; REPRODUCIBILITY</t>
  </si>
  <si>
    <r>
      <t>R</t>
    </r>
    <r>
      <rPr>
        <b/>
        <vertAlign val="subscript"/>
        <sz val="8"/>
        <rFont val="Arial"/>
        <family val="2"/>
      </rPr>
      <t>doublebar</t>
    </r>
  </si>
  <si>
    <t>Parts</t>
  </si>
  <si>
    <t xml:space="preserve">  PART VARIATION (PV)</t>
  </si>
  <si>
    <t>C</t>
  </si>
  <si>
    <t>APPRAISER C  NAME</t>
  </si>
  <si>
    <t>Appraisers</t>
  </si>
  <si>
    <t>K2</t>
  </si>
  <si>
    <t xml:space="preserve">           APPRAISERS</t>
  </si>
  <si>
    <t xml:space="preserve">          TRIALS</t>
  </si>
  <si>
    <t>Trials</t>
  </si>
  <si>
    <t>K1</t>
  </si>
  <si>
    <t>Xc</t>
  </si>
  <si>
    <t>Rc</t>
  </si>
  <si>
    <t>MEASUREMENT SYSTEMS ANALYSIS</t>
  </si>
  <si>
    <t>Note: LCL is zero with &lt; 8 trials</t>
  </si>
  <si>
    <t>REPEATABILITY - EQUIPMENT VARIATION (EV)</t>
  </si>
  <si>
    <t>REPRODUCIBILITY - APPRAISER VARIATION (AV)</t>
  </si>
  <si>
    <t>REPEATABILITY &amp; REPRODUCIBILITY (R&amp;R)</t>
  </si>
  <si>
    <t>PART VARIATION (PV)</t>
  </si>
  <si>
    <t>TOTAL VARIATION (TV)</t>
  </si>
  <si>
    <t>EV</t>
  </si>
  <si>
    <t>AV</t>
  </si>
  <si>
    <t>R&amp;R</t>
  </si>
  <si>
    <t>PV</t>
  </si>
  <si>
    <t>TV</t>
  </si>
  <si>
    <t>n / TV</t>
  </si>
  <si>
    <t>n / Tol</t>
  </si>
  <si>
    <t>Rdoublebar     x</t>
  </si>
  <si>
    <t>GAGE NAME</t>
  </si>
  <si>
    <t>GAGE NUMBER</t>
  </si>
  <si>
    <t xml:space="preserve">        TEST NUMBER</t>
  </si>
  <si>
    <t xml:space="preserve">    SPECIFICATION</t>
  </si>
  <si>
    <t>TEST NUMBER</t>
  </si>
  <si>
    <t>Trial #</t>
  </si>
  <si>
    <t>Xbar</t>
  </si>
  <si>
    <r>
      <t>UCL</t>
    </r>
    <r>
      <rPr>
        <b/>
        <vertAlign val="subscript"/>
        <sz val="8"/>
        <rFont val="Arial"/>
        <family val="2"/>
      </rPr>
      <t>X</t>
    </r>
  </si>
  <si>
    <r>
      <t>A</t>
    </r>
    <r>
      <rPr>
        <b/>
        <vertAlign val="subscript"/>
        <sz val="8"/>
        <rFont val="Arial"/>
        <family val="2"/>
      </rPr>
      <t>2</t>
    </r>
  </si>
  <si>
    <r>
      <t>A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)</t>
    </r>
  </si>
  <si>
    <r>
      <t>LCL</t>
    </r>
    <r>
      <rPr>
        <b/>
        <vertAlign val="subscript"/>
        <sz val="8"/>
        <rFont val="Arial"/>
        <family val="2"/>
      </rPr>
      <t>X</t>
    </r>
  </si>
  <si>
    <t>UCL</t>
  </si>
  <si>
    <t>LCL</t>
  </si>
  <si>
    <t>Rbar</t>
  </si>
  <si>
    <t>Instructions:</t>
  </si>
  <si>
    <r>
      <t>Percent of Tolerance</t>
    </r>
    <r>
      <rPr>
        <sz val="8"/>
        <rFont val="Arial"/>
        <family val="2"/>
      </rPr>
      <t>: 100(EV/Tol) =</t>
    </r>
  </si>
  <si>
    <r>
      <t>R</t>
    </r>
    <r>
      <rPr>
        <b/>
        <vertAlign val="subscript"/>
        <sz val="8"/>
        <color indexed="62"/>
        <rFont val="Arial"/>
        <family val="2"/>
      </rPr>
      <t>p</t>
    </r>
    <r>
      <rPr>
        <b/>
        <sz val="8"/>
        <color indexed="62"/>
        <rFont val="Arial"/>
        <family val="2"/>
      </rPr>
      <t xml:space="preserve"> </t>
    </r>
  </si>
  <si>
    <r>
      <t>Percent of Tolerance:</t>
    </r>
    <r>
      <rPr>
        <sz val="8"/>
        <rFont val="Arial"/>
        <family val="2"/>
      </rPr>
      <t xml:space="preserve"> 100(PV/Tol) =</t>
    </r>
  </si>
  <si>
    <r>
      <t xml:space="preserve">Percent of Tolerance: </t>
    </r>
    <r>
      <rPr>
        <sz val="8"/>
        <rFont val="Arial"/>
        <family val="2"/>
      </rPr>
      <t>100(R&amp;R/Tol) =</t>
    </r>
  </si>
  <si>
    <r>
      <t>Percent of Tolerance:</t>
    </r>
    <r>
      <rPr>
        <sz val="8"/>
        <rFont val="Arial"/>
        <family val="2"/>
      </rPr>
      <t xml:space="preserve"> 100(AV/Tol) =</t>
    </r>
  </si>
  <si>
    <t>1) Add reference information to cells highlighted in light yellow:</t>
  </si>
  <si>
    <t>2) Add required information to all cells highlighted in gold:</t>
  </si>
  <si>
    <t xml:space="preserve">    Note: Sample data is only required for the number of samples and trials actually run - you may leave some gold boxes empty.</t>
  </si>
  <si>
    <t>3) Results are shown in cells highlighted in light blue:</t>
  </si>
  <si>
    <t>4) Manually adjust the scale on the Averages Chart so the control limits are wide enough to see the variation.</t>
  </si>
  <si>
    <r>
      <t xml:space="preserve">Note:You may unprotect this worksheet should you wish to modify it: select </t>
    </r>
    <r>
      <rPr>
        <b/>
        <u/>
        <sz val="8"/>
        <color indexed="62"/>
        <rFont val="Arial"/>
        <family val="2"/>
      </rPr>
      <t>T</t>
    </r>
    <r>
      <rPr>
        <b/>
        <sz val="8"/>
        <color indexed="62"/>
        <rFont val="Arial"/>
        <family val="2"/>
      </rPr>
      <t xml:space="preserve">ools, then </t>
    </r>
    <r>
      <rPr>
        <b/>
        <u/>
        <sz val="8"/>
        <color indexed="62"/>
        <rFont val="Arial"/>
        <family val="2"/>
      </rPr>
      <t>P</t>
    </r>
    <r>
      <rPr>
        <b/>
        <sz val="8"/>
        <color indexed="62"/>
        <rFont val="Arial"/>
        <family val="2"/>
      </rPr>
      <t>rotection, then Un</t>
    </r>
    <r>
      <rPr>
        <b/>
        <u/>
        <sz val="8"/>
        <color indexed="62"/>
        <rFont val="Arial"/>
        <family val="2"/>
      </rPr>
      <t>p</t>
    </r>
    <r>
      <rPr>
        <b/>
        <sz val="8"/>
        <color indexed="62"/>
        <rFont val="Arial"/>
        <family val="2"/>
      </rPr>
      <t>rotect Sheet</t>
    </r>
  </si>
  <si>
    <r>
      <t>( R</t>
    </r>
    <r>
      <rPr>
        <b/>
        <vertAlign val="subscript"/>
        <sz val="8"/>
        <rFont val="Arial"/>
        <family val="2"/>
      </rPr>
      <t>doublebar</t>
    </r>
    <r>
      <rPr>
        <b/>
        <sz val="8"/>
        <rFont val="Arial"/>
        <family val="2"/>
      </rPr>
      <t xml:space="preserve">  x</t>
    </r>
  </si>
  <si>
    <t xml:space="preserve">TOLERANCE </t>
  </si>
  <si>
    <t>© MoreSteam.com, LLC All Rights Reserved</t>
  </si>
  <si>
    <t>Rdoublebar X K1</t>
  </si>
  <si>
    <t>SQ. ROOT ((Xbar DIFF X K2)SQUARED - (EV SQUARED/N*R))</t>
  </si>
  <si>
    <t>Max. Xbar</t>
  </si>
  <si>
    <t>Min. Xbar</t>
  </si>
  <si>
    <t>Xbar Diff</t>
  </si>
  <si>
    <t>Xbar(a)</t>
  </si>
  <si>
    <t>Rbar(a)</t>
  </si>
  <si>
    <t>Xbar(b)</t>
  </si>
  <si>
    <t>Rbar(b)</t>
  </si>
  <si>
    <t>Xbar(c)</t>
  </si>
  <si>
    <t>Rbar(c)</t>
  </si>
  <si>
    <t>Xdoublebar</t>
  </si>
  <si>
    <t>Xdoublebar   +</t>
  </si>
  <si>
    <t>Xdoublebar   -</t>
  </si>
  <si>
    <t># Trials (N)</t>
  </si>
  <si>
    <t>Sample Size</t>
  </si>
</sst>
</file>

<file path=xl/styles.xml><?xml version="1.0" encoding="utf-8"?>
<styleSheet xmlns="http://schemas.openxmlformats.org/spreadsheetml/2006/main">
  <numFmts count="4">
    <numFmt numFmtId="164" formatCode="0.0000"/>
    <numFmt numFmtId="165" formatCode="0.000"/>
    <numFmt numFmtId="166" formatCode="0.0%"/>
    <numFmt numFmtId="167" formatCode="mm/dd/yy"/>
  </numFmts>
  <fonts count="20">
    <font>
      <sz val="10"/>
      <name val="Arial"/>
    </font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bscript"/>
      <sz val="8"/>
      <name val="Arial"/>
      <family val="2"/>
    </font>
    <font>
      <b/>
      <i/>
      <sz val="8"/>
      <name val="Arial"/>
      <family val="2"/>
    </font>
    <font>
      <sz val="10"/>
      <name val="Symbol"/>
      <family val="1"/>
      <charset val="2"/>
    </font>
    <font>
      <b/>
      <sz val="6"/>
      <name val="Arial"/>
      <family val="2"/>
    </font>
    <font>
      <sz val="6"/>
      <name val="Arial"/>
      <family val="2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b/>
      <sz val="10"/>
      <color indexed="62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vertAlign val="subscript"/>
      <sz val="8"/>
      <color indexed="62"/>
      <name val="Arial"/>
      <family val="2"/>
    </font>
    <font>
      <b/>
      <u/>
      <sz val="8"/>
      <color indexed="62"/>
      <name val="Arial"/>
      <family val="2"/>
    </font>
    <font>
      <b/>
      <sz val="28"/>
      <name val="Arial"/>
      <family val="2"/>
    </font>
    <font>
      <sz val="8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</fills>
  <borders count="11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2"/>
      </left>
      <right/>
      <top style="medium">
        <color indexed="62"/>
      </top>
      <bottom/>
      <diagonal/>
    </border>
    <border>
      <left/>
      <right/>
      <top style="medium">
        <color indexed="62"/>
      </top>
      <bottom/>
      <diagonal/>
    </border>
    <border>
      <left/>
      <right style="medium">
        <color indexed="62"/>
      </right>
      <top style="medium">
        <color indexed="62"/>
      </top>
      <bottom/>
      <diagonal/>
    </border>
    <border>
      <left/>
      <right style="medium">
        <color indexed="62"/>
      </right>
      <top/>
      <bottom/>
      <diagonal/>
    </border>
    <border>
      <left/>
      <right/>
      <top/>
      <bottom style="medium">
        <color indexed="62"/>
      </bottom>
      <diagonal/>
    </border>
    <border>
      <left/>
      <right style="medium">
        <color indexed="62"/>
      </right>
      <top/>
      <bottom style="medium">
        <color indexed="62"/>
      </bottom>
      <diagonal/>
    </border>
    <border>
      <left style="thick">
        <color indexed="62"/>
      </left>
      <right/>
      <top style="thick">
        <color indexed="62"/>
      </top>
      <bottom/>
      <diagonal/>
    </border>
    <border>
      <left/>
      <right/>
      <top style="thick">
        <color indexed="62"/>
      </top>
      <bottom/>
      <diagonal/>
    </border>
    <border>
      <left/>
      <right style="thick">
        <color indexed="62"/>
      </right>
      <top style="thick">
        <color indexed="62"/>
      </top>
      <bottom/>
      <diagonal/>
    </border>
    <border>
      <left style="thick">
        <color indexed="62"/>
      </left>
      <right/>
      <top/>
      <bottom/>
      <diagonal/>
    </border>
    <border>
      <left/>
      <right style="thick">
        <color indexed="62"/>
      </right>
      <top/>
      <bottom/>
      <diagonal/>
    </border>
    <border>
      <left style="thick">
        <color indexed="62"/>
      </left>
      <right style="double">
        <color indexed="64"/>
      </right>
      <top style="double">
        <color indexed="64"/>
      </top>
      <bottom/>
      <diagonal/>
    </border>
    <border>
      <left/>
      <right style="thick">
        <color indexed="62"/>
      </right>
      <top style="double">
        <color indexed="64"/>
      </top>
      <bottom/>
      <diagonal/>
    </border>
    <border>
      <left style="thick">
        <color indexed="62"/>
      </left>
      <right style="double">
        <color indexed="64"/>
      </right>
      <top/>
      <bottom/>
      <diagonal/>
    </border>
    <border>
      <left style="thick">
        <color indexed="62"/>
      </left>
      <right style="double">
        <color indexed="64"/>
      </right>
      <top/>
      <bottom style="double">
        <color indexed="64"/>
      </bottom>
      <diagonal/>
    </border>
    <border>
      <left/>
      <right style="thick">
        <color indexed="62"/>
      </right>
      <top/>
      <bottom style="double">
        <color indexed="64"/>
      </bottom>
      <diagonal/>
    </border>
    <border>
      <left style="thick">
        <color indexed="62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2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2"/>
      </left>
      <right style="double">
        <color indexed="64"/>
      </right>
      <top/>
      <bottom style="thin">
        <color indexed="64"/>
      </bottom>
      <diagonal/>
    </border>
    <border>
      <left style="thick">
        <color indexed="62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2"/>
      </right>
      <top style="thin">
        <color indexed="64"/>
      </top>
      <bottom style="thick">
        <color indexed="64"/>
      </bottom>
      <diagonal/>
    </border>
    <border>
      <left style="thick">
        <color indexed="62"/>
      </left>
      <right style="double">
        <color indexed="64"/>
      </right>
      <top style="thick">
        <color indexed="64"/>
      </top>
      <bottom/>
      <diagonal/>
    </border>
    <border>
      <left/>
      <right style="thick">
        <color indexed="62"/>
      </right>
      <top style="thin">
        <color indexed="64"/>
      </top>
      <bottom style="double">
        <color indexed="64"/>
      </bottom>
      <diagonal/>
    </border>
    <border>
      <left style="thick">
        <color indexed="62"/>
      </left>
      <right/>
      <top style="double">
        <color indexed="64"/>
      </top>
      <bottom/>
      <diagonal/>
    </border>
    <border>
      <left style="thick">
        <color indexed="62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 style="thick">
        <color indexed="62"/>
      </left>
      <right/>
      <top style="double">
        <color indexed="64"/>
      </top>
      <bottom style="thick">
        <color indexed="62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ck">
        <color indexed="62"/>
      </bottom>
      <diagonal/>
    </border>
    <border>
      <left/>
      <right style="thick">
        <color indexed="62"/>
      </right>
      <top/>
      <bottom style="medium">
        <color indexed="64"/>
      </bottom>
      <diagonal/>
    </border>
    <border>
      <left/>
      <right style="thick">
        <color indexed="62"/>
      </right>
      <top/>
      <bottom style="thick">
        <color indexed="62"/>
      </bottom>
      <diagonal/>
    </border>
    <border>
      <left style="medium">
        <color indexed="62"/>
      </left>
      <right/>
      <top/>
      <bottom/>
      <diagonal/>
    </border>
    <border>
      <left style="medium">
        <color indexed="62"/>
      </left>
      <right/>
      <top/>
      <bottom style="medium">
        <color indexed="62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1">
    <xf numFmtId="0" fontId="0" fillId="0" borderId="0" xfId="0"/>
    <xf numFmtId="0" fontId="2" fillId="0" borderId="0" xfId="0" applyFont="1" applyBorder="1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3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4" xfId="0" applyFont="1" applyBorder="1"/>
    <xf numFmtId="0" fontId="3" fillId="0" borderId="1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3" fillId="0" borderId="3" xfId="0" applyFont="1" applyBorder="1"/>
    <xf numFmtId="0" fontId="3" fillId="0" borderId="26" xfId="0" applyFont="1" applyBorder="1"/>
    <xf numFmtId="0" fontId="3" fillId="2" borderId="10" xfId="0" applyFont="1" applyFill="1" applyBorder="1"/>
    <xf numFmtId="164" fontId="3" fillId="2" borderId="17" xfId="0" applyNumberFormat="1" applyFont="1" applyFill="1" applyBorder="1"/>
    <xf numFmtId="0" fontId="3" fillId="0" borderId="0" xfId="0" applyFont="1" applyBorder="1"/>
    <xf numFmtId="0" fontId="3" fillId="0" borderId="6" xfId="0" applyFont="1" applyBorder="1"/>
    <xf numFmtId="165" fontId="3" fillId="0" borderId="8" xfId="0" applyNumberFormat="1" applyFont="1" applyBorder="1"/>
    <xf numFmtId="165" fontId="3" fillId="0" borderId="27" xfId="0" applyNumberFormat="1" applyFont="1" applyBorder="1"/>
    <xf numFmtId="165" fontId="4" fillId="0" borderId="27" xfId="0" applyNumberFormat="1" applyFont="1" applyBorder="1"/>
    <xf numFmtId="0" fontId="3" fillId="3" borderId="0" xfId="0" applyFont="1" applyFill="1" applyBorder="1"/>
    <xf numFmtId="0" fontId="3" fillId="3" borderId="15" xfId="0" applyFont="1" applyFill="1" applyBorder="1"/>
    <xf numFmtId="0" fontId="2" fillId="4" borderId="28" xfId="0" applyFont="1" applyFill="1" applyBorder="1"/>
    <xf numFmtId="0" fontId="2" fillId="4" borderId="29" xfId="0" applyFont="1" applyFill="1" applyBorder="1"/>
    <xf numFmtId="0" fontId="2" fillId="4" borderId="30" xfId="0" applyFont="1" applyFill="1" applyBorder="1"/>
    <xf numFmtId="0" fontId="2" fillId="4" borderId="31" xfId="0" applyFont="1" applyFill="1" applyBorder="1"/>
    <xf numFmtId="0" fontId="2" fillId="4" borderId="32" xfId="0" applyFont="1" applyFill="1" applyBorder="1"/>
    <xf numFmtId="0" fontId="2" fillId="4" borderId="33" xfId="0" applyFont="1" applyFill="1" applyBorder="1"/>
    <xf numFmtId="0" fontId="2" fillId="4" borderId="34" xfId="0" applyFont="1" applyFill="1" applyBorder="1"/>
    <xf numFmtId="0" fontId="2" fillId="4" borderId="35" xfId="0" applyFont="1" applyFill="1" applyBorder="1"/>
    <xf numFmtId="0" fontId="2" fillId="4" borderId="36" xfId="0" applyFont="1" applyFill="1" applyBorder="1"/>
    <xf numFmtId="164" fontId="3" fillId="2" borderId="13" xfId="0" applyNumberFormat="1" applyFont="1" applyFill="1" applyBorder="1"/>
    <xf numFmtId="0" fontId="4" fillId="0" borderId="0" xfId="0" applyFont="1" applyBorder="1"/>
    <xf numFmtId="164" fontId="2" fillId="0" borderId="37" xfId="0" applyNumberFormat="1" applyFont="1" applyBorder="1"/>
    <xf numFmtId="164" fontId="2" fillId="0" borderId="38" xfId="0" applyNumberFormat="1" applyFont="1" applyBorder="1"/>
    <xf numFmtId="164" fontId="2" fillId="0" borderId="39" xfId="0" applyNumberFormat="1" applyFont="1" applyBorder="1"/>
    <xf numFmtId="165" fontId="4" fillId="0" borderId="40" xfId="0" applyNumberFormat="1" applyFont="1" applyBorder="1"/>
    <xf numFmtId="165" fontId="4" fillId="0" borderId="41" xfId="0" applyNumberFormat="1" applyFont="1" applyBorder="1"/>
    <xf numFmtId="0" fontId="2" fillId="4" borderId="38" xfId="0" applyFont="1" applyFill="1" applyBorder="1"/>
    <xf numFmtId="0" fontId="2" fillId="4" borderId="42" xfId="0" applyFont="1" applyFill="1" applyBorder="1"/>
    <xf numFmtId="0" fontId="2" fillId="4" borderId="43" xfId="0" applyFont="1" applyFill="1" applyBorder="1"/>
    <xf numFmtId="0" fontId="2" fillId="4" borderId="44" xfId="0" applyFont="1" applyFill="1" applyBorder="1"/>
    <xf numFmtId="0" fontId="2" fillId="4" borderId="45" xfId="0" applyFont="1" applyFill="1" applyBorder="1"/>
    <xf numFmtId="0" fontId="7" fillId="0" borderId="0" xfId="0" applyFont="1"/>
    <xf numFmtId="165" fontId="4" fillId="0" borderId="46" xfId="0" applyNumberFormat="1" applyFont="1" applyBorder="1"/>
    <xf numFmtId="165" fontId="2" fillId="2" borderId="8" xfId="0" applyNumberFormat="1" applyFont="1" applyFill="1" applyBorder="1"/>
    <xf numFmtId="165" fontId="2" fillId="2" borderId="15" xfId="0" applyNumberFormat="1" applyFont="1" applyFill="1" applyBorder="1"/>
    <xf numFmtId="0" fontId="3" fillId="5" borderId="36" xfId="0" applyFont="1" applyFill="1" applyBorder="1" applyProtection="1">
      <protection locked="0"/>
    </xf>
    <xf numFmtId="0" fontId="13" fillId="6" borderId="0" xfId="0" applyFont="1" applyFill="1" applyBorder="1"/>
    <xf numFmtId="0" fontId="15" fillId="6" borderId="0" xfId="0" applyFont="1" applyFill="1" applyBorder="1"/>
    <xf numFmtId="10" fontId="11" fillId="7" borderId="53" xfId="1" applyNumberFormat="1" applyFont="1" applyFill="1" applyBorder="1"/>
    <xf numFmtId="0" fontId="2" fillId="5" borderId="36" xfId="0" applyFont="1" applyFill="1" applyBorder="1" applyProtection="1">
      <protection locked="0"/>
    </xf>
    <xf numFmtId="166" fontId="11" fillId="7" borderId="54" xfId="1" applyNumberFormat="1" applyFont="1" applyFill="1" applyBorder="1"/>
    <xf numFmtId="0" fontId="2" fillId="3" borderId="0" xfId="0" applyFont="1" applyFill="1"/>
    <xf numFmtId="0" fontId="2" fillId="3" borderId="6" xfId="0" applyFont="1" applyFill="1" applyBorder="1"/>
    <xf numFmtId="0" fontId="2" fillId="3" borderId="0" xfId="0" applyFont="1" applyFill="1" applyBorder="1"/>
    <xf numFmtId="0" fontId="2" fillId="3" borderId="8" xfId="0" applyFont="1" applyFill="1" applyBorder="1"/>
    <xf numFmtId="0" fontId="8" fillId="3" borderId="0" xfId="0" applyFont="1" applyFill="1" applyBorder="1"/>
    <xf numFmtId="0" fontId="12" fillId="3" borderId="0" xfId="0" applyFont="1" applyFill="1" applyBorder="1"/>
    <xf numFmtId="0" fontId="11" fillId="3" borderId="0" xfId="0" applyFont="1" applyFill="1" applyBorder="1" applyAlignment="1">
      <alignment horizontal="right"/>
    </xf>
    <xf numFmtId="0" fontId="2" fillId="3" borderId="36" xfId="0" applyFont="1" applyFill="1" applyBorder="1"/>
    <xf numFmtId="0" fontId="11" fillId="3" borderId="6" xfId="0" applyFont="1" applyFill="1" applyBorder="1"/>
    <xf numFmtId="0" fontId="11" fillId="3" borderId="0" xfId="0" applyFont="1" applyFill="1" applyBorder="1"/>
    <xf numFmtId="0" fontId="2" fillId="3" borderId="31" xfId="0" applyFont="1" applyFill="1" applyBorder="1"/>
    <xf numFmtId="0" fontId="10" fillId="3" borderId="6" xfId="0" applyFont="1" applyFill="1" applyBorder="1"/>
    <xf numFmtId="0" fontId="10" fillId="3" borderId="0" xfId="0" applyFont="1" applyFill="1" applyBorder="1"/>
    <xf numFmtId="0" fontId="2" fillId="3" borderId="50" xfId="0" applyFont="1" applyFill="1" applyBorder="1"/>
    <xf numFmtId="10" fontId="2" fillId="3" borderId="50" xfId="0" applyNumberFormat="1" applyFont="1" applyFill="1" applyBorder="1"/>
    <xf numFmtId="9" fontId="2" fillId="3" borderId="50" xfId="0" applyNumberFormat="1" applyFont="1" applyFill="1" applyBorder="1"/>
    <xf numFmtId="0" fontId="2" fillId="3" borderId="36" xfId="0" applyFont="1" applyFill="1" applyBorder="1" applyProtection="1">
      <protection locked="0"/>
    </xf>
    <xf numFmtId="0" fontId="2" fillId="3" borderId="55" xfId="0" applyFont="1" applyFill="1" applyBorder="1"/>
    <xf numFmtId="10" fontId="2" fillId="3" borderId="55" xfId="0" applyNumberFormat="1" applyFont="1" applyFill="1" applyBorder="1"/>
    <xf numFmtId="9" fontId="2" fillId="3" borderId="55" xfId="0" applyNumberFormat="1" applyFont="1" applyFill="1" applyBorder="1"/>
    <xf numFmtId="0" fontId="2" fillId="3" borderId="0" xfId="0" applyFont="1" applyFill="1" applyBorder="1" applyProtection="1">
      <protection locked="0"/>
    </xf>
    <xf numFmtId="0" fontId="2" fillId="3" borderId="28" xfId="0" applyFont="1" applyFill="1" applyBorder="1"/>
    <xf numFmtId="0" fontId="2" fillId="3" borderId="56" xfId="0" applyFont="1" applyFill="1" applyBorder="1" applyProtection="1">
      <protection locked="0"/>
    </xf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7" xfId="0" applyFont="1" applyFill="1" applyBorder="1"/>
    <xf numFmtId="0" fontId="11" fillId="3" borderId="57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10" fillId="3" borderId="14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165" fontId="4" fillId="3" borderId="46" xfId="0" applyNumberFormat="1" applyFont="1" applyFill="1" applyBorder="1"/>
    <xf numFmtId="165" fontId="4" fillId="3" borderId="58" xfId="0" applyNumberFormat="1" applyFont="1" applyFill="1" applyBorder="1"/>
    <xf numFmtId="165" fontId="4" fillId="3" borderId="59" xfId="0" applyNumberFormat="1" applyFont="1" applyFill="1" applyBorder="1"/>
    <xf numFmtId="0" fontId="11" fillId="3" borderId="2" xfId="0" applyFont="1" applyFill="1" applyBorder="1"/>
    <xf numFmtId="165" fontId="4" fillId="3" borderId="40" xfId="0" applyNumberFormat="1" applyFont="1" applyFill="1" applyBorder="1"/>
    <xf numFmtId="165" fontId="4" fillId="3" borderId="41" xfId="0" applyNumberFormat="1" applyFont="1" applyFill="1" applyBorder="1"/>
    <xf numFmtId="165" fontId="4" fillId="3" borderId="21" xfId="0" applyNumberFormat="1" applyFont="1" applyFill="1" applyBorder="1"/>
    <xf numFmtId="0" fontId="11" fillId="3" borderId="26" xfId="0" applyFont="1" applyFill="1" applyBorder="1"/>
    <xf numFmtId="0" fontId="2" fillId="3" borderId="23" xfId="0" applyFont="1" applyFill="1" applyBorder="1"/>
    <xf numFmtId="0" fontId="2" fillId="3" borderId="24" xfId="0" applyFont="1" applyFill="1" applyBorder="1"/>
    <xf numFmtId="0" fontId="2" fillId="3" borderId="25" xfId="0" applyFont="1" applyFill="1" applyBorder="1"/>
    <xf numFmtId="165" fontId="4" fillId="3" borderId="60" xfId="0" applyNumberFormat="1" applyFont="1" applyFill="1" applyBorder="1"/>
    <xf numFmtId="165" fontId="4" fillId="3" borderId="27" xfId="0" applyNumberFormat="1" applyFont="1" applyFill="1" applyBorder="1"/>
    <xf numFmtId="164" fontId="2" fillId="3" borderId="37" xfId="0" applyNumberFormat="1" applyFont="1" applyFill="1" applyBorder="1"/>
    <xf numFmtId="164" fontId="2" fillId="3" borderId="39" xfId="0" applyNumberFormat="1" applyFont="1" applyFill="1" applyBorder="1"/>
    <xf numFmtId="164" fontId="2" fillId="3" borderId="38" xfId="0" applyNumberFormat="1" applyFont="1" applyFill="1" applyBorder="1"/>
    <xf numFmtId="0" fontId="11" fillId="3" borderId="10" xfId="0" applyFont="1" applyFill="1" applyBorder="1"/>
    <xf numFmtId="0" fontId="3" fillId="3" borderId="6" xfId="0" applyFont="1" applyFill="1" applyBorder="1"/>
    <xf numFmtId="0" fontId="6" fillId="3" borderId="0" xfId="0" applyFont="1" applyFill="1" applyBorder="1"/>
    <xf numFmtId="0" fontId="2" fillId="3" borderId="56" xfId="0" applyFont="1" applyFill="1" applyBorder="1"/>
    <xf numFmtId="165" fontId="2" fillId="3" borderId="1" xfId="0" applyNumberFormat="1" applyFont="1" applyFill="1" applyBorder="1"/>
    <xf numFmtId="0" fontId="3" fillId="3" borderId="61" xfId="0" applyFont="1" applyFill="1" applyBorder="1"/>
    <xf numFmtId="0" fontId="3" fillId="3" borderId="62" xfId="0" applyFont="1" applyFill="1" applyBorder="1" applyAlignment="1">
      <alignment horizontal="center"/>
    </xf>
    <xf numFmtId="0" fontId="3" fillId="3" borderId="63" xfId="0" applyFont="1" applyFill="1" applyBorder="1"/>
    <xf numFmtId="0" fontId="3" fillId="3" borderId="59" xfId="0" applyFont="1" applyFill="1" applyBorder="1"/>
    <xf numFmtId="0" fontId="3" fillId="3" borderId="60" xfId="0" applyFont="1" applyFill="1" applyBorder="1"/>
    <xf numFmtId="165" fontId="2" fillId="3" borderId="17" xfId="0" applyNumberFormat="1" applyFont="1" applyFill="1" applyBorder="1"/>
    <xf numFmtId="0" fontId="2" fillId="3" borderId="46" xfId="0" applyFont="1" applyFill="1" applyBorder="1"/>
    <xf numFmtId="0" fontId="2" fillId="3" borderId="64" xfId="0" applyFont="1" applyFill="1" applyBorder="1"/>
    <xf numFmtId="0" fontId="3" fillId="3" borderId="0" xfId="0" applyFont="1" applyFill="1" applyBorder="1" applyAlignment="1">
      <alignment horizontal="center"/>
    </xf>
    <xf numFmtId="0" fontId="4" fillId="3" borderId="0" xfId="0" applyFont="1" applyFill="1" applyBorder="1"/>
    <xf numFmtId="165" fontId="2" fillId="3" borderId="9" xfId="0" applyNumberFormat="1" applyFont="1" applyFill="1" applyBorder="1"/>
    <xf numFmtId="0" fontId="2" fillId="3" borderId="57" xfId="0" applyFont="1" applyFill="1" applyBorder="1"/>
    <xf numFmtId="0" fontId="2" fillId="3" borderId="65" xfId="0" applyFont="1" applyFill="1" applyBorder="1"/>
    <xf numFmtId="164" fontId="3" fillId="3" borderId="14" xfId="0" applyNumberFormat="1" applyFont="1" applyFill="1" applyBorder="1"/>
    <xf numFmtId="165" fontId="2" fillId="3" borderId="5" xfId="0" applyNumberFormat="1" applyFont="1" applyFill="1" applyBorder="1"/>
    <xf numFmtId="0" fontId="3" fillId="3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164" fontId="3" fillId="3" borderId="0" xfId="0" applyNumberFormat="1" applyFont="1" applyFill="1" applyBorder="1"/>
    <xf numFmtId="165" fontId="2" fillId="3" borderId="64" xfId="0" applyNumberFormat="1" applyFont="1" applyFill="1" applyBorder="1"/>
    <xf numFmtId="164" fontId="4" fillId="3" borderId="0" xfId="0" applyNumberFormat="1" applyFont="1" applyFill="1" applyBorder="1" applyAlignment="1">
      <alignment horizontal="center"/>
    </xf>
    <xf numFmtId="0" fontId="3" fillId="3" borderId="8" xfId="0" applyFont="1" applyFill="1" applyBorder="1"/>
    <xf numFmtId="164" fontId="2" fillId="3" borderId="14" xfId="0" applyNumberFormat="1" applyFont="1" applyFill="1" applyBorder="1"/>
    <xf numFmtId="164" fontId="4" fillId="3" borderId="56" xfId="0" applyNumberFormat="1" applyFont="1" applyFill="1" applyBorder="1" applyAlignment="1">
      <alignment horizontal="center"/>
    </xf>
    <xf numFmtId="0" fontId="4" fillId="3" borderId="56" xfId="0" applyFont="1" applyFill="1" applyBorder="1"/>
    <xf numFmtId="164" fontId="2" fillId="3" borderId="0" xfId="0" applyNumberFormat="1" applyFont="1" applyFill="1" applyBorder="1"/>
    <xf numFmtId="165" fontId="2" fillId="3" borderId="0" xfId="0" applyNumberFormat="1" applyFont="1" applyFill="1" applyBorder="1"/>
    <xf numFmtId="165" fontId="2" fillId="3" borderId="66" xfId="0" applyNumberFormat="1" applyFont="1" applyFill="1" applyBorder="1"/>
    <xf numFmtId="0" fontId="10" fillId="3" borderId="36" xfId="0" applyFont="1" applyFill="1" applyBorder="1"/>
    <xf numFmtId="167" fontId="2" fillId="3" borderId="36" xfId="0" applyNumberFormat="1" applyFont="1" applyFill="1" applyBorder="1"/>
    <xf numFmtId="167" fontId="2" fillId="3" borderId="0" xfId="0" applyNumberFormat="1" applyFont="1" applyFill="1" applyBorder="1"/>
    <xf numFmtId="0" fontId="2" fillId="3" borderId="67" xfId="0" applyFont="1" applyFill="1" applyBorder="1"/>
    <xf numFmtId="0" fontId="10" fillId="3" borderId="0" xfId="0" applyFont="1" applyFill="1"/>
    <xf numFmtId="0" fontId="2" fillId="3" borderId="68" xfId="0" applyFont="1" applyFill="1" applyBorder="1"/>
    <xf numFmtId="0" fontId="2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center"/>
    </xf>
    <xf numFmtId="0" fontId="2" fillId="3" borderId="69" xfId="0" applyFont="1" applyFill="1" applyBorder="1"/>
    <xf numFmtId="0" fontId="2" fillId="3" borderId="70" xfId="0" applyFont="1" applyFill="1" applyBorder="1"/>
    <xf numFmtId="0" fontId="2" fillId="3" borderId="71" xfId="0" applyFont="1" applyFill="1" applyBorder="1"/>
    <xf numFmtId="0" fontId="2" fillId="3" borderId="72" xfId="0" applyFont="1" applyFill="1" applyBorder="1"/>
    <xf numFmtId="2" fontId="2" fillId="3" borderId="0" xfId="0" applyNumberFormat="1" applyFont="1" applyFill="1" applyBorder="1"/>
    <xf numFmtId="2" fontId="2" fillId="3" borderId="0" xfId="0" applyNumberFormat="1" applyFont="1" applyFill="1"/>
    <xf numFmtId="166" fontId="11" fillId="3" borderId="72" xfId="1" applyNumberFormat="1" applyFont="1" applyFill="1" applyBorder="1"/>
    <xf numFmtId="0" fontId="2" fillId="3" borderId="73" xfId="0" applyFont="1" applyFill="1" applyBorder="1"/>
    <xf numFmtId="0" fontId="2" fillId="3" borderId="32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2" fontId="2" fillId="3" borderId="74" xfId="0" applyNumberFormat="1" applyFont="1" applyFill="1" applyBorder="1"/>
    <xf numFmtId="0" fontId="2" fillId="3" borderId="75" xfId="0" applyFont="1" applyFill="1" applyBorder="1"/>
    <xf numFmtId="0" fontId="2" fillId="3" borderId="14" xfId="0" applyFont="1" applyFill="1" applyBorder="1"/>
    <xf numFmtId="0" fontId="2" fillId="3" borderId="76" xfId="0" applyFont="1" applyFill="1" applyBorder="1"/>
    <xf numFmtId="0" fontId="2" fillId="3" borderId="15" xfId="0" applyFont="1" applyFill="1" applyBorder="1"/>
    <xf numFmtId="0" fontId="9" fillId="3" borderId="0" xfId="0" applyFont="1" applyFill="1"/>
    <xf numFmtId="165" fontId="2" fillId="3" borderId="51" xfId="0" applyNumberFormat="1" applyFont="1" applyFill="1" applyBorder="1"/>
    <xf numFmtId="0" fontId="2" fillId="3" borderId="77" xfId="0" applyFont="1" applyFill="1" applyBorder="1"/>
    <xf numFmtId="164" fontId="2" fillId="3" borderId="77" xfId="0" applyNumberFormat="1" applyFont="1" applyFill="1" applyBorder="1"/>
    <xf numFmtId="0" fontId="2" fillId="3" borderId="78" xfId="0" applyFont="1" applyFill="1" applyBorder="1"/>
    <xf numFmtId="165" fontId="2" fillId="3" borderId="77" xfId="0" applyNumberFormat="1" applyFont="1" applyFill="1" applyBorder="1"/>
    <xf numFmtId="165" fontId="2" fillId="3" borderId="78" xfId="0" applyNumberFormat="1" applyFont="1" applyFill="1" applyBorder="1"/>
    <xf numFmtId="165" fontId="2" fillId="3" borderId="68" xfId="0" applyNumberFormat="1" applyFont="1" applyFill="1" applyBorder="1"/>
    <xf numFmtId="165" fontId="2" fillId="3" borderId="73" xfId="0" applyNumberFormat="1" applyFont="1" applyFill="1" applyBorder="1"/>
    <xf numFmtId="0" fontId="2" fillId="3" borderId="48" xfId="0" applyFont="1" applyFill="1" applyBorder="1"/>
    <xf numFmtId="165" fontId="2" fillId="3" borderId="69" xfId="0" applyNumberFormat="1" applyFont="1" applyFill="1" applyBorder="1"/>
    <xf numFmtId="164" fontId="2" fillId="3" borderId="69" xfId="0" applyNumberFormat="1" applyFont="1" applyFill="1" applyBorder="1"/>
    <xf numFmtId="0" fontId="2" fillId="3" borderId="74" xfId="0" applyFont="1" applyFill="1" applyBorder="1"/>
    <xf numFmtId="165" fontId="2" fillId="3" borderId="74" xfId="0" applyNumberFormat="1" applyFont="1" applyFill="1" applyBorder="1"/>
    <xf numFmtId="0" fontId="2" fillId="5" borderId="0" xfId="0" applyFont="1" applyFill="1" applyBorder="1"/>
    <xf numFmtId="0" fontId="2" fillId="7" borderId="0" xfId="0" applyFont="1" applyFill="1" applyBorder="1"/>
    <xf numFmtId="0" fontId="12" fillId="3" borderId="79" xfId="0" applyFont="1" applyFill="1" applyBorder="1"/>
    <xf numFmtId="0" fontId="2" fillId="3" borderId="80" xfId="0" applyFont="1" applyFill="1" applyBorder="1"/>
    <xf numFmtId="0" fontId="2" fillId="3" borderId="81" xfId="0" applyFont="1" applyFill="1" applyBorder="1"/>
    <xf numFmtId="0" fontId="2" fillId="3" borderId="82" xfId="0" applyFont="1" applyFill="1" applyBorder="1"/>
    <xf numFmtId="0" fontId="2" fillId="3" borderId="83" xfId="0" applyFont="1" applyFill="1" applyBorder="1"/>
    <xf numFmtId="0" fontId="2" fillId="3" borderId="84" xfId="0" applyFont="1" applyFill="1" applyBorder="1"/>
    <xf numFmtId="0" fontId="13" fillId="6" borderId="85" xfId="0" applyFont="1" applyFill="1" applyBorder="1"/>
    <xf numFmtId="0" fontId="13" fillId="6" borderId="86" xfId="0" applyFont="1" applyFill="1" applyBorder="1"/>
    <xf numFmtId="0" fontId="13" fillId="6" borderId="87" xfId="0" applyFont="1" applyFill="1" applyBorder="1"/>
    <xf numFmtId="0" fontId="13" fillId="6" borderId="88" xfId="0" applyFont="1" applyFill="1" applyBorder="1"/>
    <xf numFmtId="0" fontId="13" fillId="6" borderId="89" xfId="0" applyFont="1" applyFill="1" applyBorder="1"/>
    <xf numFmtId="0" fontId="2" fillId="3" borderId="88" xfId="0" applyFont="1" applyFill="1" applyBorder="1"/>
    <xf numFmtId="0" fontId="2" fillId="3" borderId="89" xfId="0" applyFont="1" applyFill="1" applyBorder="1"/>
    <xf numFmtId="0" fontId="11" fillId="3" borderId="88" xfId="0" applyFont="1" applyFill="1" applyBorder="1"/>
    <xf numFmtId="0" fontId="10" fillId="3" borderId="88" xfId="0" applyFont="1" applyFill="1" applyBorder="1"/>
    <xf numFmtId="0" fontId="3" fillId="3" borderId="90" xfId="0" applyFont="1" applyFill="1" applyBorder="1"/>
    <xf numFmtId="0" fontId="2" fillId="3" borderId="91" xfId="0" applyFont="1" applyFill="1" applyBorder="1"/>
    <xf numFmtId="0" fontId="11" fillId="3" borderId="92" xfId="0" applyFont="1" applyFill="1" applyBorder="1"/>
    <xf numFmtId="0" fontId="11" fillId="3" borderId="93" xfId="0" applyFont="1" applyFill="1" applyBorder="1"/>
    <xf numFmtId="0" fontId="11" fillId="3" borderId="94" xfId="0" applyFont="1" applyFill="1" applyBorder="1" applyAlignment="1">
      <alignment horizontal="center"/>
    </xf>
    <xf numFmtId="0" fontId="11" fillId="3" borderId="89" xfId="0" applyFont="1" applyFill="1" applyBorder="1" applyAlignment="1">
      <alignment horizontal="center"/>
    </xf>
    <xf numFmtId="165" fontId="11" fillId="3" borderId="89" xfId="0" applyNumberFormat="1" applyFont="1" applyFill="1" applyBorder="1"/>
    <xf numFmtId="0" fontId="11" fillId="3" borderId="95" xfId="0" applyFont="1" applyFill="1" applyBorder="1"/>
    <xf numFmtId="0" fontId="11" fillId="3" borderId="96" xfId="0" applyFont="1" applyFill="1" applyBorder="1"/>
    <xf numFmtId="165" fontId="11" fillId="3" borderId="94" xfId="0" applyNumberFormat="1" applyFont="1" applyFill="1" applyBorder="1"/>
    <xf numFmtId="0" fontId="11" fillId="3" borderId="97" xfId="0" applyFont="1" applyFill="1" applyBorder="1"/>
    <xf numFmtId="0" fontId="11" fillId="3" borderId="98" xfId="0" applyFont="1" applyFill="1" applyBorder="1"/>
    <xf numFmtId="165" fontId="11" fillId="3" borderId="99" xfId="0" applyNumberFormat="1" applyFont="1" applyFill="1" applyBorder="1"/>
    <xf numFmtId="0" fontId="11" fillId="3" borderId="100" xfId="0" applyFont="1" applyFill="1" applyBorder="1"/>
    <xf numFmtId="0" fontId="11" fillId="3" borderId="89" xfId="0" applyFont="1" applyFill="1" applyBorder="1"/>
    <xf numFmtId="165" fontId="11" fillId="3" borderId="101" xfId="0" applyNumberFormat="1" applyFont="1" applyFill="1" applyBorder="1"/>
    <xf numFmtId="0" fontId="3" fillId="3" borderId="88" xfId="0" applyFont="1" applyFill="1" applyBorder="1"/>
    <xf numFmtId="0" fontId="3" fillId="3" borderId="95" xfId="0" applyFont="1" applyFill="1" applyBorder="1"/>
    <xf numFmtId="0" fontId="3" fillId="3" borderId="93" xfId="0" applyFont="1" applyFill="1" applyBorder="1"/>
    <xf numFmtId="0" fontId="3" fillId="3" borderId="92" xfId="0" applyFont="1" applyFill="1" applyBorder="1"/>
    <xf numFmtId="0" fontId="6" fillId="3" borderId="88" xfId="0" applyFont="1" applyFill="1" applyBorder="1"/>
    <xf numFmtId="0" fontId="3" fillId="3" borderId="102" xfId="0" applyFont="1" applyFill="1" applyBorder="1"/>
    <xf numFmtId="0" fontId="3" fillId="3" borderId="103" xfId="0" applyFont="1" applyFill="1" applyBorder="1"/>
    <xf numFmtId="0" fontId="2" fillId="3" borderId="104" xfId="0" applyFont="1" applyFill="1" applyBorder="1"/>
    <xf numFmtId="0" fontId="3" fillId="3" borderId="104" xfId="0" applyFont="1" applyFill="1" applyBorder="1"/>
    <xf numFmtId="0" fontId="3" fillId="3" borderId="104" xfId="0" applyFont="1" applyFill="1" applyBorder="1" applyAlignment="1">
      <alignment horizontal="center"/>
    </xf>
    <xf numFmtId="0" fontId="2" fillId="7" borderId="72" xfId="0" applyFont="1" applyFill="1" applyBorder="1"/>
    <xf numFmtId="0" fontId="3" fillId="2" borderId="95" xfId="0" applyFont="1" applyFill="1" applyBorder="1"/>
    <xf numFmtId="0" fontId="3" fillId="2" borderId="105" xfId="0" applyFont="1" applyFill="1" applyBorder="1"/>
    <xf numFmtId="165" fontId="3" fillId="2" borderId="106" xfId="0" applyNumberFormat="1" applyFont="1" applyFill="1" applyBorder="1"/>
    <xf numFmtId="0" fontId="3" fillId="2" borderId="107" xfId="0" applyFont="1" applyFill="1" applyBorder="1"/>
    <xf numFmtId="0" fontId="3" fillId="2" borderId="108" xfId="0" applyFont="1" applyFill="1" applyBorder="1"/>
    <xf numFmtId="0" fontId="11" fillId="3" borderId="109" xfId="0" applyFont="1" applyFill="1" applyBorder="1" applyAlignment="1">
      <alignment horizontal="left" indent="1"/>
    </xf>
    <xf numFmtId="0" fontId="2" fillId="3" borderId="109" xfId="0" applyFont="1" applyFill="1" applyBorder="1" applyAlignment="1">
      <alignment horizontal="left" indent="1"/>
    </xf>
    <xf numFmtId="0" fontId="11" fillId="3" borderId="110" xfId="0" applyFont="1" applyFill="1" applyBorder="1" applyAlignment="1">
      <alignment horizontal="left" indent="1"/>
    </xf>
    <xf numFmtId="0" fontId="2" fillId="8" borderId="0" xfId="0" applyFont="1" applyFill="1" applyBorder="1"/>
    <xf numFmtId="14" fontId="2" fillId="8" borderId="36" xfId="0" applyNumberFormat="1" applyFont="1" applyFill="1" applyBorder="1" applyProtection="1">
      <protection locked="0"/>
    </xf>
    <xf numFmtId="0" fontId="2" fillId="8" borderId="36" xfId="0" applyFont="1" applyFill="1" applyBorder="1"/>
    <xf numFmtId="0" fontId="3" fillId="8" borderId="36" xfId="0" applyFont="1" applyFill="1" applyBorder="1" applyProtection="1">
      <protection locked="0"/>
    </xf>
    <xf numFmtId="0" fontId="3" fillId="8" borderId="36" xfId="0" applyFont="1" applyFill="1" applyBorder="1"/>
    <xf numFmtId="0" fontId="2" fillId="8" borderId="36" xfId="0" applyFont="1" applyFill="1" applyBorder="1" applyProtection="1">
      <protection locked="0"/>
    </xf>
    <xf numFmtId="0" fontId="13" fillId="9" borderId="111" xfId="0" applyFont="1" applyFill="1" applyBorder="1"/>
    <xf numFmtId="0" fontId="14" fillId="9" borderId="112" xfId="0" applyFont="1" applyFill="1" applyBorder="1"/>
    <xf numFmtId="0" fontId="13" fillId="9" borderId="112" xfId="0" applyFont="1" applyFill="1" applyBorder="1"/>
    <xf numFmtId="0" fontId="13" fillId="9" borderId="113" xfId="0" applyFont="1" applyFill="1" applyBorder="1"/>
    <xf numFmtId="0" fontId="13" fillId="9" borderId="114" xfId="0" applyFont="1" applyFill="1" applyBorder="1"/>
    <xf numFmtId="0" fontId="2" fillId="0" borderId="0" xfId="0" applyFont="1" applyFill="1" applyBorder="1" applyProtection="1">
      <protection locked="0"/>
    </xf>
    <xf numFmtId="0" fontId="18" fillId="0" borderId="0" xfId="0" applyFont="1"/>
    <xf numFmtId="0" fontId="19" fillId="3" borderId="0" xfId="0" applyFont="1" applyFill="1" applyBorder="1"/>
    <xf numFmtId="0" fontId="19" fillId="3" borderId="6" xfId="0" applyFont="1" applyFill="1" applyBorder="1"/>
    <xf numFmtId="0" fontId="19" fillId="3" borderId="6" xfId="0" applyFont="1" applyFill="1" applyBorder="1" applyAlignment="1">
      <alignment horizontal="right"/>
    </xf>
    <xf numFmtId="0" fontId="19" fillId="3" borderId="70" xfId="0" applyFont="1" applyFill="1" applyBorder="1"/>
    <xf numFmtId="0" fontId="19" fillId="3" borderId="36" xfId="0" applyFont="1" applyFill="1" applyBorder="1"/>
    <xf numFmtId="0" fontId="19" fillId="3" borderId="59" xfId="0" applyFont="1" applyFill="1" applyBorder="1"/>
    <xf numFmtId="164" fontId="19" fillId="3" borderId="6" xfId="0" applyNumberFormat="1" applyFont="1" applyFill="1" applyBorder="1"/>
    <xf numFmtId="0" fontId="19" fillId="3" borderId="56" xfId="0" applyFont="1" applyFill="1" applyBorder="1"/>
    <xf numFmtId="164" fontId="2" fillId="3" borderId="0" xfId="0" applyNumberFormat="1" applyFont="1" applyFill="1" applyBorder="1" applyAlignment="1">
      <alignment horizontal="center"/>
    </xf>
    <xf numFmtId="0" fontId="19" fillId="5" borderId="47" xfId="0" applyFont="1" applyFill="1" applyBorder="1" applyProtection="1">
      <protection locked="0"/>
    </xf>
    <xf numFmtId="0" fontId="19" fillId="5" borderId="28" xfId="0" applyFont="1" applyFill="1" applyBorder="1" applyProtection="1">
      <protection locked="0"/>
    </xf>
    <xf numFmtId="0" fontId="19" fillId="5" borderId="48" xfId="0" applyFont="1" applyFill="1" applyBorder="1" applyProtection="1">
      <protection locked="0"/>
    </xf>
    <xf numFmtId="0" fontId="19" fillId="5" borderId="29" xfId="0" applyFont="1" applyFill="1" applyBorder="1" applyProtection="1">
      <protection locked="0"/>
    </xf>
    <xf numFmtId="0" fontId="19" fillId="5" borderId="30" xfId="0" applyFont="1" applyFill="1" applyBorder="1" applyProtection="1">
      <protection locked="0"/>
    </xf>
    <xf numFmtId="0" fontId="19" fillId="5" borderId="31" xfId="0" applyFont="1" applyFill="1" applyBorder="1" applyProtection="1">
      <protection locked="0"/>
    </xf>
    <xf numFmtId="0" fontId="19" fillId="5" borderId="32" xfId="0" applyFont="1" applyFill="1" applyBorder="1" applyProtection="1">
      <protection locked="0"/>
    </xf>
    <xf numFmtId="0" fontId="19" fillId="5" borderId="33" xfId="0" applyFont="1" applyFill="1" applyBorder="1" applyProtection="1">
      <protection locked="0"/>
    </xf>
    <xf numFmtId="0" fontId="19" fillId="5" borderId="49" xfId="0" applyFont="1" applyFill="1" applyBorder="1" applyProtection="1">
      <protection locked="0"/>
    </xf>
    <xf numFmtId="0" fontId="19" fillId="5" borderId="50" xfId="0" applyFont="1" applyFill="1" applyBorder="1" applyProtection="1">
      <protection locked="0"/>
    </xf>
    <xf numFmtId="0" fontId="19" fillId="5" borderId="51" xfId="0" applyFont="1" applyFill="1" applyBorder="1" applyProtection="1">
      <protection locked="0"/>
    </xf>
    <xf numFmtId="0" fontId="19" fillId="5" borderId="52" xfId="0" applyFont="1" applyFill="1" applyBorder="1" applyProtection="1">
      <protection locked="0"/>
    </xf>
    <xf numFmtId="0" fontId="11" fillId="3" borderId="0" xfId="0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750" b="1" i="0" u="none" strike="noStrik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Range Chart</a:t>
            </a:r>
          </a:p>
        </c:rich>
      </c:tx>
      <c:layout>
        <c:manualLayout>
          <c:xMode val="edge"/>
          <c:yMode val="edge"/>
          <c:x val="0.39664804469273746"/>
          <c:y val="3.153160088418693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759776536312848"/>
          <c:y val="0.19594637692316164"/>
          <c:w val="0.80167597765363197"/>
          <c:h val="0.51126238576502947"/>
        </c:manualLayout>
      </c:layout>
      <c:lineChart>
        <c:grouping val="standard"/>
        <c:ser>
          <c:idx val="0"/>
          <c:order val="0"/>
          <c:tx>
            <c:strRef>
              <c:f>GAGERR!$B$35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([0]!Ax_Range,[0]!Bx_Range,[0]!Cx_Range)</c:f>
              <c:numCache>
                <c:formatCode>General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</c:numCache>
            </c:numRef>
          </c:cat>
          <c:val>
            <c:numRef>
              <c:f>[0]!A_Range</c:f>
              <c:numCache>
                <c:formatCode>0.000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GAGERR!$B$41</c:f>
              <c:strCache>
                <c:ptCount val="1"/>
                <c:pt idx="0">
                  <c:v>B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([0]!Ax_Range,[0]!Bx_Range,[0]!Cx_Range)</c:f>
              <c:numCache>
                <c:formatCode>General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</c:numCache>
            </c:numRef>
          </c:cat>
          <c:val>
            <c:numRef>
              <c:f>[0]!B_Range</c:f>
              <c:numCache>
                <c:formatCode>General</c:formatCode>
                <c:ptCount val="21"/>
                <c:pt idx="11" formatCode="0.000">
                  <c:v>0</c:v>
                </c:pt>
                <c:pt idx="12" formatCode="0.000">
                  <c:v>0</c:v>
                </c:pt>
                <c:pt idx="13" formatCode="0.000">
                  <c:v>0</c:v>
                </c:pt>
                <c:pt idx="14" formatCode="0.000">
                  <c:v>0</c:v>
                </c:pt>
                <c:pt idx="15" formatCode="0.000">
                  <c:v>0</c:v>
                </c:pt>
                <c:pt idx="16" formatCode="0.000">
                  <c:v>0</c:v>
                </c:pt>
                <c:pt idx="17" formatCode="0.000">
                  <c:v>0</c:v>
                </c:pt>
                <c:pt idx="18" formatCode="0.000">
                  <c:v>0</c:v>
                </c:pt>
                <c:pt idx="19" formatCode="0.000">
                  <c:v>0</c:v>
                </c:pt>
                <c:pt idx="20" formatCode="0.000">
                  <c:v>0</c:v>
                </c:pt>
              </c:numCache>
            </c:numRef>
          </c:val>
        </c:ser>
        <c:ser>
          <c:idx val="2"/>
          <c:order val="2"/>
          <c:tx>
            <c:strRef>
              <c:f>GAGERR!$B$47</c:f>
              <c:strCache>
                <c:ptCount val="1"/>
                <c:pt idx="0">
                  <c:v>C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([0]!Ax_Range,[0]!Bx_Range,[0]!Cx_Range)</c:f>
              <c:numCache>
                <c:formatCode>General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</c:numCache>
            </c:numRef>
          </c:cat>
          <c:val>
            <c:numRef>
              <c:f>[0]!C_Range</c:f>
              <c:numCache>
                <c:formatCode>General</c:formatCode>
                <c:ptCount val="32"/>
                <c:pt idx="22" formatCode="0.000">
                  <c:v>0</c:v>
                </c:pt>
                <c:pt idx="23" formatCode="0.000">
                  <c:v>0</c:v>
                </c:pt>
                <c:pt idx="24" formatCode="0.000">
                  <c:v>0</c:v>
                </c:pt>
                <c:pt idx="25" formatCode="0.000">
                  <c:v>0</c:v>
                </c:pt>
                <c:pt idx="26" formatCode="0.000">
                  <c:v>0</c:v>
                </c:pt>
                <c:pt idx="27" formatCode="0.000">
                  <c:v>0</c:v>
                </c:pt>
                <c:pt idx="28" formatCode="0.000">
                  <c:v>0</c:v>
                </c:pt>
                <c:pt idx="29" formatCode="0.000">
                  <c:v>0</c:v>
                </c:pt>
                <c:pt idx="30" formatCode="0.000">
                  <c:v>0</c:v>
                </c:pt>
                <c:pt idx="31" formatCode="0.000">
                  <c:v>0</c:v>
                </c:pt>
              </c:numCache>
            </c:numRef>
          </c:val>
        </c:ser>
        <c:ser>
          <c:idx val="3"/>
          <c:order val="3"/>
          <c:tx>
            <c:v>UCL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([0]!Ax_Range,[0]!Bx_Range,[0]!Cx_Range)</c:f>
              <c:numCache>
                <c:formatCode>General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</c:numCache>
            </c:numRef>
          </c:cat>
          <c:val>
            <c:numRef>
              <c:f>([0]!A_RUCL,[0]!B_RUCL,[0]!C_RUCL)</c:f>
              <c:numCache>
                <c:formatCode>General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4"/>
          <c:order val="4"/>
          <c:tx>
            <c:v>Mean</c:v>
          </c:tx>
          <c:spPr>
            <a:ln w="25400">
              <a:solidFill>
                <a:srgbClr val="800080"/>
              </a:solidFill>
              <a:prstDash val="sysDash"/>
            </a:ln>
          </c:spPr>
          <c:marker>
            <c:symbol val="dot"/>
            <c:size val="7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([0]!Ax_Range,[0]!Bx_Range,[0]!Cx_Range)</c:f>
              <c:numCache>
                <c:formatCode>General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</c:numCache>
            </c:numRef>
          </c:cat>
          <c:val>
            <c:numRef>
              <c:f>([0]!A_Rbar,[0]!B_Rbar,[0]!C_Rbar)</c:f>
              <c:numCache>
                <c:formatCode>0.0000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marker val="1"/>
        <c:axId val="103860864"/>
        <c:axId val="144854016"/>
      </c:lineChart>
      <c:catAx>
        <c:axId val="1038608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75" b="1" i="0" u="none" strike="noStrike" baseline="0">
                    <a:solidFill>
                      <a:srgbClr val="333399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Trial Number</a:t>
                </a:r>
              </a:p>
            </c:rich>
          </c:tx>
          <c:layout>
            <c:manualLayout>
              <c:xMode val="edge"/>
              <c:yMode val="edge"/>
              <c:x val="0.47905027932960947"/>
              <c:y val="0.8063080797527795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4854016"/>
        <c:crosses val="autoZero"/>
        <c:auto val="1"/>
        <c:lblAlgn val="ctr"/>
        <c:lblOffset val="100"/>
        <c:tickLblSkip val="1"/>
        <c:tickMarkSkip val="1"/>
      </c:catAx>
      <c:valAx>
        <c:axId val="1448540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75" b="1" i="0" u="none" strike="noStrike" baseline="0">
                    <a:solidFill>
                      <a:srgbClr val="333399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Range</a:t>
                </a:r>
              </a:p>
            </c:rich>
          </c:tx>
          <c:layout>
            <c:manualLayout>
              <c:xMode val="edge"/>
              <c:yMode val="edge"/>
              <c:x val="2.2346368715083817E-2"/>
              <c:y val="0.37612695340422991"/>
            </c:manualLayout>
          </c:layout>
          <c:spPr>
            <a:noFill/>
            <a:ln w="25400">
              <a:noFill/>
            </a:ln>
          </c:spPr>
        </c:title>
        <c:numFmt formatCode="0.0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86086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8631284916201155"/>
          <c:y val="0.91441642564142001"/>
          <c:w val="0.56284916201117385"/>
          <c:h val="6.981997338641392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750" b="1" i="0" u="none" strike="noStrik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Averages Chart</a:t>
            </a:r>
          </a:p>
        </c:rich>
      </c:tx>
      <c:layout>
        <c:manualLayout>
          <c:xMode val="edge"/>
          <c:yMode val="edge"/>
          <c:x val="0.37447405329593297"/>
          <c:y val="3.146070867791949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129032258064521"/>
          <c:y val="0.19550583249849962"/>
          <c:w val="0.80785413744740564"/>
          <c:h val="0.52359608013965908"/>
        </c:manualLayout>
      </c:layout>
      <c:lineChart>
        <c:grouping val="standard"/>
        <c:ser>
          <c:idx val="0"/>
          <c:order val="0"/>
          <c:tx>
            <c:strRef>
              <c:f>GAGERR!$B$35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([0]!Ax_Range,[0]!Bx_Range,[0]!Cx_Range)</c:f>
              <c:numCache>
                <c:formatCode>General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</c:numCache>
            </c:numRef>
          </c:cat>
          <c:val>
            <c:numRef>
              <c:f>[0]!A_Ave</c:f>
              <c:numCache>
                <c:formatCode>0.000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GAGERR!$B$41</c:f>
              <c:strCache>
                <c:ptCount val="1"/>
                <c:pt idx="0">
                  <c:v>B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([0]!Ax_Range,[0]!Bx_Range,[0]!Cx_Range)</c:f>
              <c:numCache>
                <c:formatCode>General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</c:numCache>
            </c:numRef>
          </c:cat>
          <c:val>
            <c:numRef>
              <c:f>[0]!B_Ave</c:f>
              <c:numCache>
                <c:formatCode>General</c:formatCode>
                <c:ptCount val="21"/>
                <c:pt idx="11" formatCode="0.000">
                  <c:v>0</c:v>
                </c:pt>
                <c:pt idx="12" formatCode="0.000">
                  <c:v>0</c:v>
                </c:pt>
                <c:pt idx="13" formatCode="0.000">
                  <c:v>0</c:v>
                </c:pt>
                <c:pt idx="14" formatCode="0.000">
                  <c:v>0</c:v>
                </c:pt>
                <c:pt idx="15" formatCode="0.000">
                  <c:v>0</c:v>
                </c:pt>
                <c:pt idx="16" formatCode="0.000">
                  <c:v>0</c:v>
                </c:pt>
                <c:pt idx="17" formatCode="0.000">
                  <c:v>0</c:v>
                </c:pt>
                <c:pt idx="18" formatCode="0.000">
                  <c:v>0</c:v>
                </c:pt>
                <c:pt idx="19" formatCode="0.000">
                  <c:v>0</c:v>
                </c:pt>
                <c:pt idx="20" formatCode="0.000">
                  <c:v>0</c:v>
                </c:pt>
              </c:numCache>
            </c:numRef>
          </c:val>
        </c:ser>
        <c:ser>
          <c:idx val="2"/>
          <c:order val="2"/>
          <c:tx>
            <c:strRef>
              <c:f>GAGERR!$B$47</c:f>
              <c:strCache>
                <c:ptCount val="1"/>
                <c:pt idx="0">
                  <c:v>C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([0]!Ax_Range,[0]!Bx_Range,[0]!Cx_Range)</c:f>
              <c:numCache>
                <c:formatCode>General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</c:numCache>
            </c:numRef>
          </c:cat>
          <c:val>
            <c:numRef>
              <c:f>[0]!C_Ave</c:f>
              <c:numCache>
                <c:formatCode>General</c:formatCode>
                <c:ptCount val="32"/>
                <c:pt idx="22" formatCode="0.000">
                  <c:v>0</c:v>
                </c:pt>
                <c:pt idx="23" formatCode="0.000">
                  <c:v>0</c:v>
                </c:pt>
                <c:pt idx="24" formatCode="0.000">
                  <c:v>0</c:v>
                </c:pt>
                <c:pt idx="25" formatCode="0.000">
                  <c:v>0</c:v>
                </c:pt>
                <c:pt idx="26" formatCode="0.000">
                  <c:v>0</c:v>
                </c:pt>
                <c:pt idx="27" formatCode="0.000">
                  <c:v>0</c:v>
                </c:pt>
                <c:pt idx="28" formatCode="0.000">
                  <c:v>0</c:v>
                </c:pt>
                <c:pt idx="29" formatCode="0.000">
                  <c:v>0</c:v>
                </c:pt>
                <c:pt idx="30" formatCode="0.000">
                  <c:v>0</c:v>
                </c:pt>
                <c:pt idx="31" formatCode="0.000">
                  <c:v>0</c:v>
                </c:pt>
              </c:numCache>
            </c:numRef>
          </c:val>
        </c:ser>
        <c:ser>
          <c:idx val="3"/>
          <c:order val="3"/>
          <c:tx>
            <c:v>UCL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([0]!Ax_Range,[0]!Bx_Range,[0]!Cx_Range)</c:f>
              <c:numCache>
                <c:formatCode>General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</c:numCache>
            </c:numRef>
          </c:cat>
          <c:val>
            <c:numRef>
              <c:f>([0]!A_AUCL,[0]!B_AUCL,[0]!C_AUCL)</c:f>
              <c:numCache>
                <c:formatCode>0.000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4"/>
          <c:order val="4"/>
          <c:tx>
            <c:v>Mean</c:v>
          </c:tx>
          <c:spPr>
            <a:ln w="25400">
              <a:solidFill>
                <a:srgbClr val="800080"/>
              </a:solidFill>
              <a:prstDash val="sysDash"/>
            </a:ln>
          </c:spPr>
          <c:marker>
            <c:symbol val="dot"/>
            <c:size val="7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([0]!Ax_Range,[0]!Bx_Range,[0]!Cx_Range)</c:f>
              <c:numCache>
                <c:formatCode>General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</c:numCache>
            </c:numRef>
          </c:cat>
          <c:val>
            <c:numRef>
              <c:f>([0]!A_Xbar,[0]!B_Xbar,[0]!C_Xbar)</c:f>
              <c:numCache>
                <c:formatCode>0.000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5"/>
          <c:order val="5"/>
          <c:tx>
            <c:v>LCL</c:v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dash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([0]!Ax_Range,[0]!Bx_Range,[0]!Cx_Range)</c:f>
              <c:numCache>
                <c:formatCode>General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</c:numCache>
            </c:numRef>
          </c:cat>
          <c:val>
            <c:numRef>
              <c:f>([0]!A_ALCL,[0]!B_ALCL,[0]!C_ALCL)</c:f>
              <c:numCache>
                <c:formatCode>0.000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marker val="1"/>
        <c:axId val="115099520"/>
        <c:axId val="146958592"/>
      </c:lineChart>
      <c:catAx>
        <c:axId val="1150995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50" b="1" i="0" u="none" strike="noStrike" baseline="0">
                    <a:solidFill>
                      <a:srgbClr val="333399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Trial Number</a:t>
                </a:r>
              </a:p>
            </c:rich>
          </c:tx>
          <c:layout>
            <c:manualLayout>
              <c:xMode val="edge"/>
              <c:yMode val="edge"/>
              <c:x val="0.47685834502103785"/>
              <c:y val="0.8179784256259059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6958592"/>
        <c:crosses val="autoZero"/>
        <c:auto val="1"/>
        <c:lblAlgn val="ctr"/>
        <c:lblOffset val="100"/>
        <c:tickLblSkip val="1"/>
        <c:tickMarkSkip val="1"/>
      </c:catAx>
      <c:valAx>
        <c:axId val="1469585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50" b="1" i="0" u="none" strike="noStrike" baseline="0">
                    <a:solidFill>
                      <a:srgbClr val="333399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</a:t>
                </a:r>
              </a:p>
            </c:rich>
          </c:tx>
          <c:layout>
            <c:manualLayout>
              <c:xMode val="edge"/>
              <c:yMode val="edge"/>
              <c:x val="2.2440392706872408E-2"/>
              <c:y val="0.36404534327306826"/>
            </c:manualLayout>
          </c:layout>
          <c:spPr>
            <a:noFill/>
            <a:ln w="25400">
              <a:noFill/>
            </a:ln>
          </c:spPr>
        </c:title>
        <c:numFmt formatCode="0.0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09952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230014025245442"/>
          <c:y val="0.91685493861365275"/>
          <c:w val="0.68302945301542828"/>
          <c:h val="6.741580430982742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112</xdr:row>
      <xdr:rowOff>9525</xdr:rowOff>
    </xdr:from>
    <xdr:to>
      <xdr:col>14</xdr:col>
      <xdr:colOff>38100</xdr:colOff>
      <xdr:row>141</xdr:row>
      <xdr:rowOff>95250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114300</xdr:colOff>
      <xdr:row>143</xdr:row>
      <xdr:rowOff>0</xdr:rowOff>
    </xdr:from>
    <xdr:to>
      <xdr:col>14</xdr:col>
      <xdr:colOff>28575</xdr:colOff>
      <xdr:row>172</xdr:row>
      <xdr:rowOff>95250</xdr:rowOff>
    </xdr:to>
    <xdr:graphicFrame macro="">
      <xdr:nvGraphicFramePr>
        <xdr:cNvPr id="103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urice%20Klaus/Desktop/0203_Files/NonParametricTemplat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rand_new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scr"/>
      <sheetName val="Map"/>
      <sheetName val="OneSampleSignTest"/>
      <sheetName val="OneSampleWilcoxon"/>
      <sheetName val="PairedSamplesSignTest"/>
      <sheetName val="PairedSamplesWilcoxon"/>
      <sheetName val="MannWhitney"/>
      <sheetName val="KruskalWallis"/>
      <sheetName val="Friedman"/>
    </sheetNames>
    <sheetDataSet>
      <sheetData sheetId="0" refreshError="1"/>
      <sheetData sheetId="1" refreshError="1"/>
      <sheetData sheetId="2">
        <row r="15">
          <cell r="K15" t="str">
            <v>DATA1</v>
          </cell>
        </row>
      </sheetData>
      <sheetData sheetId="3">
        <row r="15">
          <cell r="K15" t="str">
            <v>DATA1</v>
          </cell>
        </row>
      </sheetData>
      <sheetData sheetId="4">
        <row r="15">
          <cell r="K15" t="str">
            <v>DATA1</v>
          </cell>
          <cell r="L15" t="str">
            <v>DATA2</v>
          </cell>
        </row>
      </sheetData>
      <sheetData sheetId="5">
        <row r="15">
          <cell r="K15" t="str">
            <v>DATA1</v>
          </cell>
          <cell r="L15" t="str">
            <v>DATA2</v>
          </cell>
        </row>
      </sheetData>
      <sheetData sheetId="6">
        <row r="15">
          <cell r="K15" t="str">
            <v>DATA1</v>
          </cell>
          <cell r="L15" t="str">
            <v>DATA2</v>
          </cell>
        </row>
      </sheetData>
      <sheetData sheetId="7">
        <row r="6">
          <cell r="M6" t="str">
            <v xml:space="preserve">3) Paste data here, starting with these cells </v>
          </cell>
        </row>
        <row r="8">
          <cell r="O8" t="str">
            <v>&lt;--- 4) Click Run</v>
          </cell>
        </row>
        <row r="15">
          <cell r="K15" t="str">
            <v>DATA1</v>
          </cell>
          <cell r="L15" t="str">
            <v>DATA2</v>
          </cell>
          <cell r="M15" t="str">
            <v>DATA3</v>
          </cell>
          <cell r="N15" t="str">
            <v>DATA4</v>
          </cell>
          <cell r="O15" t="str">
            <v>DATA5</v>
          </cell>
          <cell r="P15" t="str">
            <v>DATA6</v>
          </cell>
          <cell r="Q15" t="str">
            <v>DATA7</v>
          </cell>
          <cell r="R15" t="str">
            <v>DATA8</v>
          </cell>
          <cell r="S15" t="str">
            <v>DATA9</v>
          </cell>
          <cell r="T15" t="str">
            <v>DATA10</v>
          </cell>
        </row>
      </sheetData>
      <sheetData sheetId="8">
        <row r="6">
          <cell r="M6" t="str">
            <v>3) Paste data here, starting with these cells, blocking variable in first column</v>
          </cell>
        </row>
        <row r="8">
          <cell r="O8" t="str">
            <v>&lt;--- 4) Click Run</v>
          </cell>
        </row>
        <row r="15">
          <cell r="K15" t="str">
            <v>BLOCK</v>
          </cell>
          <cell r="L15" t="str">
            <v>DATA2</v>
          </cell>
          <cell r="M15" t="str">
            <v>DATA3</v>
          </cell>
          <cell r="N15" t="str">
            <v>DATA4</v>
          </cell>
          <cell r="O15" t="str">
            <v>DATA5</v>
          </cell>
          <cell r="P15" t="str">
            <v>DATA6</v>
          </cell>
          <cell r="Q15" t="str">
            <v>DATA7</v>
          </cell>
          <cell r="R15" t="str">
            <v>DATA8</v>
          </cell>
          <cell r="S15" t="str">
            <v>DATA9</v>
          </cell>
          <cell r="T15" t="str">
            <v>DATA10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nd_new"/>
    </sheetNames>
    <definedNames>
      <definedName name="C_xRange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6:N39"/>
  <sheetViews>
    <sheetView topLeftCell="A12" workbookViewId="0">
      <selection activeCell="B12" sqref="B12"/>
    </sheetView>
  </sheetViews>
  <sheetFormatPr defaultRowHeight="12.75"/>
  <cols>
    <col min="1" max="1" width="11.140625" customWidth="1"/>
    <col min="2" max="4" width="7.5703125" customWidth="1"/>
    <col min="5" max="11" width="6.42578125" customWidth="1"/>
    <col min="12" max="12" width="6.140625" customWidth="1"/>
    <col min="13" max="13" width="8" bestFit="1" customWidth="1"/>
  </cols>
  <sheetData>
    <row r="6" spans="1:14">
      <c r="N6" s="63"/>
    </row>
    <row r="7" spans="1:14">
      <c r="N7" s="63"/>
    </row>
    <row r="14" spans="1:14" ht="13.5" thickBot="1">
      <c r="A14" s="36" t="s">
        <v>22</v>
      </c>
      <c r="B14" s="50">
        <f>GAGERR!C27</f>
        <v>10</v>
      </c>
      <c r="C14" s="35" t="s">
        <v>62</v>
      </c>
      <c r="D14" s="1"/>
      <c r="E14" s="50">
        <f>GAGERR!F27</f>
        <v>3</v>
      </c>
    </row>
    <row r="15" spans="1:14" ht="13.5" thickBot="1">
      <c r="A15" s="7"/>
      <c r="B15" s="1"/>
      <c r="C15" s="35" t="s">
        <v>63</v>
      </c>
      <c r="D15" s="1"/>
      <c r="E15" s="50">
        <f>GAGERR!F29</f>
        <v>3</v>
      </c>
    </row>
    <row r="16" spans="1:14" ht="13.5" thickTop="1">
      <c r="A16" s="2"/>
      <c r="B16" s="3"/>
      <c r="C16" s="4"/>
      <c r="D16" s="4"/>
      <c r="E16" s="4"/>
      <c r="F16" s="4"/>
      <c r="G16" s="4"/>
      <c r="H16" s="4"/>
      <c r="I16" s="4"/>
      <c r="J16" s="4"/>
      <c r="K16" s="5"/>
      <c r="L16" s="3"/>
      <c r="M16" s="5"/>
    </row>
    <row r="17" spans="1:14">
      <c r="A17" s="6" t="s">
        <v>3</v>
      </c>
      <c r="B17" s="7"/>
      <c r="C17" s="1"/>
      <c r="D17" s="1"/>
      <c r="E17" s="1"/>
      <c r="F17" s="1"/>
      <c r="G17" s="1"/>
      <c r="H17" s="1"/>
      <c r="I17" s="1"/>
      <c r="J17" s="1"/>
      <c r="K17" s="8"/>
      <c r="L17" s="1"/>
      <c r="M17" s="9"/>
    </row>
    <row r="18" spans="1:14" ht="13.5" thickBot="1">
      <c r="A18" s="10" t="s">
        <v>4</v>
      </c>
      <c r="B18" s="11">
        <v>1</v>
      </c>
      <c r="C18" s="12">
        <v>2</v>
      </c>
      <c r="D18" s="13">
        <v>3</v>
      </c>
      <c r="E18" s="13">
        <v>4</v>
      </c>
      <c r="F18" s="12">
        <v>5</v>
      </c>
      <c r="G18" s="13">
        <v>6</v>
      </c>
      <c r="H18" s="13">
        <v>7</v>
      </c>
      <c r="I18" s="12">
        <v>8</v>
      </c>
      <c r="J18" s="13">
        <v>9</v>
      </c>
      <c r="K18" s="14">
        <v>10</v>
      </c>
      <c r="L18" s="15"/>
      <c r="M18" s="16" t="s">
        <v>5</v>
      </c>
    </row>
    <row r="19" spans="1:14" ht="13.5" thickTop="1">
      <c r="A19" s="6" t="s">
        <v>6</v>
      </c>
      <c r="B19" s="17"/>
      <c r="C19" s="18"/>
      <c r="D19" s="19"/>
      <c r="E19" s="19"/>
      <c r="F19" s="18"/>
      <c r="G19" s="19"/>
      <c r="H19" s="18"/>
      <c r="I19" s="18"/>
      <c r="J19" s="18"/>
      <c r="K19" s="20"/>
      <c r="L19" s="1"/>
      <c r="M19" s="20"/>
    </row>
    <row r="20" spans="1:14" ht="13.5" thickBot="1">
      <c r="A20" s="6">
        <v>1</v>
      </c>
      <c r="B20" s="59">
        <f>IF(B$18&lt;=$B$14,GAGERR!C36,"")</f>
        <v>0</v>
      </c>
      <c r="C20" s="60">
        <f>IF(C$18&lt;=$B$14,GAGERR!D36,"")</f>
        <v>0</v>
      </c>
      <c r="D20" s="60">
        <f>IF(D$18&lt;=$B$14,GAGERR!E36,"")</f>
        <v>0</v>
      </c>
      <c r="E20" s="60">
        <f>IF(E$18&lt;=$B$14,GAGERR!F36,"")</f>
        <v>0</v>
      </c>
      <c r="F20" s="60">
        <f>IF(F$18&lt;=$B$14,GAGERR!G36,"")</f>
        <v>0</v>
      </c>
      <c r="G20" s="60">
        <f>IF(G$18&lt;=$B$14,GAGERR!H36,"")</f>
        <v>0</v>
      </c>
      <c r="H20" s="60">
        <f>IF(H$18&lt;=$B$14,GAGERR!I36,"")</f>
        <v>0</v>
      </c>
      <c r="I20" s="60">
        <f>IF(I$18&lt;=$B$14,GAGERR!J36,"")</f>
        <v>0</v>
      </c>
      <c r="J20" s="60">
        <f>IF(J$18&lt;=$B$14,GAGERR!K36,"")</f>
        <v>0</v>
      </c>
      <c r="K20" s="50">
        <f>IF(K$18&lt;=$B$14,GAGERR!L36,"")</f>
        <v>0</v>
      </c>
      <c r="L20" s="7"/>
      <c r="M20" s="37">
        <f>SUM(B20:K20)/$B$14</f>
        <v>0</v>
      </c>
    </row>
    <row r="21" spans="1:14" ht="13.5" thickBot="1">
      <c r="A21" s="22">
        <v>2</v>
      </c>
      <c r="B21" s="59">
        <f>IF(B$18&lt;=$B$14,GAGERR!C37,"")</f>
        <v>0</v>
      </c>
      <c r="C21" s="60">
        <f>IF(C$18&lt;=$B$14,GAGERR!D37,"")</f>
        <v>0</v>
      </c>
      <c r="D21" s="60">
        <f>IF(D$18&lt;=$B$14,GAGERR!E37,"")</f>
        <v>0</v>
      </c>
      <c r="E21" s="60">
        <f>IF(E$18&lt;=$B$14,GAGERR!F37,"")</f>
        <v>0</v>
      </c>
      <c r="F21" s="60">
        <f>IF(F$18&lt;=$B$14,GAGERR!G37,"")</f>
        <v>0</v>
      </c>
      <c r="G21" s="60">
        <f>IF(G$18&lt;=$B$14,GAGERR!H37,"")</f>
        <v>0</v>
      </c>
      <c r="H21" s="60">
        <f>IF(H$18&lt;=$B$14,GAGERR!I37,"")</f>
        <v>0</v>
      </c>
      <c r="I21" s="60">
        <f>IF(I$18&lt;=$B$14,GAGERR!J37,"")</f>
        <v>0</v>
      </c>
      <c r="J21" s="60">
        <f>IF(J$18&lt;=$B$14,GAGERR!K37,"")</f>
        <v>0</v>
      </c>
      <c r="K21" s="50">
        <f>IF(K$18&lt;=$B$14,GAGERR!L37,"")</f>
        <v>0</v>
      </c>
      <c r="L21" s="7"/>
      <c r="M21" s="37">
        <f>SUM(B21:K21)/$B$14</f>
        <v>0</v>
      </c>
    </row>
    <row r="22" spans="1:14" ht="13.5" thickBot="1">
      <c r="A22" s="23">
        <v>3</v>
      </c>
      <c r="B22" s="61">
        <f>IF(B$18&lt;=$B$14,IF($E$15&gt;2,GAGERR!C38,""),"")</f>
        <v>0</v>
      </c>
      <c r="C22" s="62">
        <f>IF(C$18&lt;=$B$14,IF($E$15&gt;2,GAGERR!D38,""),"")</f>
        <v>0</v>
      </c>
      <c r="D22" s="62">
        <f>IF(D$18&lt;=$B$14,IF($E$15&gt;2,GAGERR!E38,""),"")</f>
        <v>0</v>
      </c>
      <c r="E22" s="62">
        <f>IF(E$18&lt;=$B$14,IF($E$15&gt;2,GAGERR!F38,""),"")</f>
        <v>0</v>
      </c>
      <c r="F22" s="62">
        <f>IF(F$18&lt;=$B$14,IF($E$15&gt;2,GAGERR!G38,""),"")</f>
        <v>0</v>
      </c>
      <c r="G22" s="62">
        <f>IF(G$18&lt;=$B$14,IF($E$15&gt;2,GAGERR!H38,""),"")</f>
        <v>0</v>
      </c>
      <c r="H22" s="62">
        <f>IF(H$18&lt;=$B$14,IF($E$15&gt;2,GAGERR!I38,""),"")</f>
        <v>0</v>
      </c>
      <c r="I22" s="62">
        <f>IF(I$18&lt;=$B$14,IF($E$15&gt;2,GAGERR!J38,""),"")</f>
        <v>0</v>
      </c>
      <c r="J22" s="62">
        <f>IF(J$18&lt;=$B$14,IF($E$15&gt;2,GAGERR!K38,""),"")</f>
        <v>0</v>
      </c>
      <c r="K22" s="58">
        <f>IF(K$18&lt;=$B$14,IF($E$15&gt;2,GAGERR!L38,""),"")</f>
        <v>0</v>
      </c>
      <c r="L22" s="15"/>
      <c r="M22" s="37">
        <f>SUM(B22:K22)/$B$14</f>
        <v>0</v>
      </c>
    </row>
    <row r="23" spans="1:14" ht="13.5" thickTop="1">
      <c r="A23" s="24" t="s">
        <v>7</v>
      </c>
      <c r="B23" s="64">
        <f>IF($B$14&gt;=B$18,IF($E$14&gt;0,AVERAGE(B20:B22),0),0)</f>
        <v>0</v>
      </c>
      <c r="C23" s="64">
        <f t="shared" ref="C23:K23" si="0">IF($B$14&gt;=C$18,IF($E$14&gt;0,AVERAGE(C20:C22),0),0)</f>
        <v>0</v>
      </c>
      <c r="D23" s="64">
        <f t="shared" si="0"/>
        <v>0</v>
      </c>
      <c r="E23" s="64">
        <f t="shared" si="0"/>
        <v>0</v>
      </c>
      <c r="F23" s="64">
        <f t="shared" si="0"/>
        <v>0</v>
      </c>
      <c r="G23" s="64">
        <f t="shared" si="0"/>
        <v>0</v>
      </c>
      <c r="H23" s="64">
        <f t="shared" si="0"/>
        <v>0</v>
      </c>
      <c r="I23" s="64">
        <f t="shared" si="0"/>
        <v>0</v>
      </c>
      <c r="J23" s="64">
        <f t="shared" si="0"/>
        <v>0</v>
      </c>
      <c r="K23" s="64">
        <f t="shared" si="0"/>
        <v>0</v>
      </c>
      <c r="L23" s="35" t="s">
        <v>23</v>
      </c>
      <c r="M23" s="37">
        <f>SUM(M20:M22)/E$15</f>
        <v>0</v>
      </c>
      <c r="N23">
        <f>SUM(B23:K23)/B$14</f>
        <v>0</v>
      </c>
    </row>
    <row r="24" spans="1:14" ht="13.5" thickBot="1">
      <c r="A24" s="25" t="s">
        <v>8</v>
      </c>
      <c r="B24" s="56">
        <f>IF($B$14&gt;=B$18,MAX(B20:B22)-MIN(B20:B22),0)</f>
        <v>0</v>
      </c>
      <c r="C24" s="57">
        <f>IF($B$14&gt;=C$18,MAX(C20:C22)-MIN(C20:C22),0)</f>
        <v>0</v>
      </c>
      <c r="D24" s="57">
        <f t="shared" ref="D24:J24" si="1">IF($B$14&gt;=D$18,MAX(D20:D22)-MIN(D20:D22),0)</f>
        <v>0</v>
      </c>
      <c r="E24" s="57">
        <f t="shared" si="1"/>
        <v>0</v>
      </c>
      <c r="F24" s="57">
        <f t="shared" si="1"/>
        <v>0</v>
      </c>
      <c r="G24" s="57">
        <f t="shared" si="1"/>
        <v>0</v>
      </c>
      <c r="H24" s="57">
        <f t="shared" si="1"/>
        <v>0</v>
      </c>
      <c r="I24" s="57">
        <f t="shared" si="1"/>
        <v>0</v>
      </c>
      <c r="J24" s="57">
        <f t="shared" si="1"/>
        <v>0</v>
      </c>
      <c r="K24" s="39">
        <f>IF($B$14&gt;=K$18,MAX(K20:K22)-MIN(K20:K22),0)</f>
        <v>0</v>
      </c>
      <c r="L24" s="26" t="s">
        <v>24</v>
      </c>
      <c r="M24" s="38">
        <f>SUM(B24:K24)/B14</f>
        <v>0</v>
      </c>
    </row>
    <row r="25" spans="1:14" ht="13.5" thickTop="1">
      <c r="A25" s="27" t="s">
        <v>9</v>
      </c>
      <c r="B25" s="28"/>
      <c r="C25" s="29"/>
      <c r="D25" s="29"/>
      <c r="E25" s="29"/>
      <c r="F25" s="29"/>
      <c r="G25" s="29"/>
      <c r="H25" s="29"/>
      <c r="I25" s="29"/>
      <c r="J25" s="29"/>
      <c r="K25" s="30"/>
      <c r="L25" s="52"/>
      <c r="M25" s="21"/>
    </row>
    <row r="26" spans="1:14">
      <c r="A26" s="24">
        <v>1</v>
      </c>
      <c r="B26" s="48">
        <f>IF(B$18&lt;=$B$14,GAGERR!C42,"")</f>
        <v>0</v>
      </c>
      <c r="C26" s="42">
        <f>IF(C$18&lt;=$B$14,GAGERR!D42,"")</f>
        <v>0</v>
      </c>
      <c r="D26" s="42">
        <f>IF(D$18&lt;=$B$14,GAGERR!E42,"")</f>
        <v>0</v>
      </c>
      <c r="E26" s="42">
        <f>IF(E$18&lt;=$B$14,GAGERR!F42,"")</f>
        <v>0</v>
      </c>
      <c r="F26" s="42">
        <f>IF(F$18&lt;=$B$14,GAGERR!G42,"")</f>
        <v>0</v>
      </c>
      <c r="G26" s="42">
        <f>IF(G$18&lt;=$B$14,GAGERR!H42,"")</f>
        <v>0</v>
      </c>
      <c r="H26" s="42">
        <f>IF(H$18&lt;=$B$14,GAGERR!I42,"")</f>
        <v>0</v>
      </c>
      <c r="I26" s="42">
        <f>IF(I$18&lt;=$B$14,GAGERR!J42,"")</f>
        <v>0</v>
      </c>
      <c r="J26" s="42">
        <f>IF(J$18&lt;=$B$14,GAGERR!K42,"")</f>
        <v>0</v>
      </c>
      <c r="K26" s="43">
        <f>IF(K$18&lt;=$B$14,GAGERR!L42,"")</f>
        <v>0</v>
      </c>
      <c r="L26" s="7"/>
      <c r="M26" s="37">
        <f>SUM(B26:K26)/$B$14</f>
        <v>0</v>
      </c>
    </row>
    <row r="27" spans="1:14">
      <c r="A27" s="22">
        <v>2</v>
      </c>
      <c r="B27" s="49">
        <f>IF(B$18&lt;=$B$14,GAGERR!C43,"")</f>
        <v>0</v>
      </c>
      <c r="C27" s="45">
        <f>IF(C$18&lt;=$B$14,GAGERR!D43,"")</f>
        <v>0</v>
      </c>
      <c r="D27" s="45">
        <f>IF(D$18&lt;=$B$14,GAGERR!E43,"")</f>
        <v>0</v>
      </c>
      <c r="E27" s="45">
        <f>IF(E$18&lt;=$B$14,GAGERR!F43,"")</f>
        <v>0</v>
      </c>
      <c r="F27" s="45">
        <f>IF(F$18&lt;=$B$14,GAGERR!G43,"")</f>
        <v>0</v>
      </c>
      <c r="G27" s="45">
        <f>IF(G$18&lt;=$B$14,GAGERR!H43,"")</f>
        <v>0</v>
      </c>
      <c r="H27" s="45">
        <f>IF(H$18&lt;=$B$14,GAGERR!I43,"")</f>
        <v>0</v>
      </c>
      <c r="I27" s="45">
        <f>IF(I$18&lt;=$B$14,GAGERR!J43,"")</f>
        <v>0</v>
      </c>
      <c r="J27" s="45">
        <f>IF(J$18&lt;=$B$14,GAGERR!K43,"")</f>
        <v>0</v>
      </c>
      <c r="K27" s="47">
        <f>IF(K$18&lt;=$B$14,GAGERR!L43,"")</f>
        <v>0</v>
      </c>
      <c r="L27" s="7"/>
      <c r="M27" s="37">
        <f>SUM(B27:K27)/$B$14</f>
        <v>0</v>
      </c>
    </row>
    <row r="28" spans="1:14" ht="13.5" thickBot="1">
      <c r="A28" s="23">
        <v>3</v>
      </c>
      <c r="B28" s="44">
        <f>IF(B$18&lt;=$B$14,IF($E$15&gt;2,GAGERR!C44,""),"")</f>
        <v>0</v>
      </c>
      <c r="C28" s="45">
        <f>IF(C$18&lt;=$B$14,IF($E$15&gt;2,GAGERR!D44,""),"")</f>
        <v>0</v>
      </c>
      <c r="D28" s="45">
        <f>IF(D$18&lt;=$B$14,IF($E$15&gt;2,GAGERR!E44,""),"")</f>
        <v>0</v>
      </c>
      <c r="E28" s="45">
        <f>IF(E$18&lt;=$B$14,IF($E$15&gt;2,GAGERR!F44,""),"")</f>
        <v>0</v>
      </c>
      <c r="F28" s="45">
        <f>IF(F$18&lt;=$B$14,IF($E$15&gt;2,GAGERR!G44,""),"")</f>
        <v>0</v>
      </c>
      <c r="G28" s="45">
        <f>IF(G$18&lt;=$B$14,IF($E$15&gt;2,GAGERR!H44,""),"")</f>
        <v>0</v>
      </c>
      <c r="H28" s="45">
        <f>IF(H$18&lt;=$B$14,IF($E$15&gt;2,GAGERR!I44,""),"")</f>
        <v>0</v>
      </c>
      <c r="I28" s="45">
        <f>IF(I$18&lt;=$B$14,IF($E$15&gt;2,GAGERR!J44,""),"")</f>
        <v>0</v>
      </c>
      <c r="J28" s="46">
        <f>IF(J$18&lt;=$B$14,IF($E$15&gt;2,GAGERR!K44,""),"")</f>
        <v>0</v>
      </c>
      <c r="K28" s="47">
        <f>IF(K$18&lt;=$B$14,IF($E$15&gt;2,GAGERR!L44,""),"")</f>
        <v>0</v>
      </c>
      <c r="L28" s="15"/>
      <c r="M28" s="37">
        <f>SUM(B28:K28)/$B$14</f>
        <v>0</v>
      </c>
    </row>
    <row r="29" spans="1:14" ht="13.5" thickTop="1">
      <c r="A29" s="24" t="s">
        <v>7</v>
      </c>
      <c r="B29" s="64">
        <f>IF($B$14&gt;=B$18,IF($E$14&gt;1,AVERAGE(B26:B28),0),0)</f>
        <v>0</v>
      </c>
      <c r="C29" s="64">
        <f t="shared" ref="C29:K29" si="2">IF($B$14&gt;=C$18,IF($E$14&gt;1,AVERAGE(C26:C28),0),0)</f>
        <v>0</v>
      </c>
      <c r="D29" s="64">
        <f t="shared" si="2"/>
        <v>0</v>
      </c>
      <c r="E29" s="64">
        <f t="shared" si="2"/>
        <v>0</v>
      </c>
      <c r="F29" s="64">
        <f t="shared" si="2"/>
        <v>0</v>
      </c>
      <c r="G29" s="64">
        <f t="shared" si="2"/>
        <v>0</v>
      </c>
      <c r="H29" s="64">
        <f t="shared" si="2"/>
        <v>0</v>
      </c>
      <c r="I29" s="64">
        <f t="shared" si="2"/>
        <v>0</v>
      </c>
      <c r="J29" s="64">
        <f t="shared" si="2"/>
        <v>0</v>
      </c>
      <c r="K29" s="64">
        <f t="shared" si="2"/>
        <v>0</v>
      </c>
      <c r="L29" s="31" t="s">
        <v>25</v>
      </c>
      <c r="M29" s="37">
        <f>SUM(M26:M28)/E$15</f>
        <v>0</v>
      </c>
    </row>
    <row r="30" spans="1:14" ht="13.5" thickBot="1">
      <c r="A30" s="25" t="s">
        <v>8</v>
      </c>
      <c r="B30" s="56">
        <f>IF($B$14&gt;=B$18,MAX(B26:B28)-MIN(B26:B28),0)</f>
        <v>0</v>
      </c>
      <c r="C30" s="57">
        <f>IF($B$14&gt;=C$18,MAX(C26:C28)-MIN(C26:C28),0)</f>
        <v>0</v>
      </c>
      <c r="D30" s="57">
        <f t="shared" ref="D30:J30" si="3">IF($B$14&gt;=D$18,MAX(D26:D28)-MIN(D26:D28),0)</f>
        <v>0</v>
      </c>
      <c r="E30" s="57">
        <f t="shared" si="3"/>
        <v>0</v>
      </c>
      <c r="F30" s="57">
        <f t="shared" si="3"/>
        <v>0</v>
      </c>
      <c r="G30" s="57">
        <f t="shared" si="3"/>
        <v>0</v>
      </c>
      <c r="H30" s="57">
        <f t="shared" si="3"/>
        <v>0</v>
      </c>
      <c r="I30" s="57">
        <f t="shared" si="3"/>
        <v>0</v>
      </c>
      <c r="J30" s="57">
        <f t="shared" si="3"/>
        <v>0</v>
      </c>
      <c r="K30" s="39">
        <f>IF($B$14&gt;=K$18,MAX(K26:K28)-MIN(K26:K28),0)</f>
        <v>0</v>
      </c>
      <c r="L30" s="32" t="s">
        <v>26</v>
      </c>
      <c r="M30" s="38">
        <f>SUM(B30:K30)/B14</f>
        <v>0</v>
      </c>
    </row>
    <row r="31" spans="1:14" ht="13.5" thickTop="1">
      <c r="A31" s="27" t="s">
        <v>58</v>
      </c>
      <c r="B31" s="28"/>
      <c r="C31" s="29"/>
      <c r="D31" s="29"/>
      <c r="E31" s="29"/>
      <c r="F31" s="29"/>
      <c r="G31" s="29"/>
      <c r="H31" s="29"/>
      <c r="I31" s="29"/>
      <c r="J31" s="29"/>
      <c r="K31" s="30"/>
      <c r="L31" s="52"/>
      <c r="M31" s="21"/>
    </row>
    <row r="32" spans="1:14">
      <c r="A32" s="24">
        <v>1</v>
      </c>
      <c r="B32" s="48">
        <f>IF($E$14&gt;2,IF(B$18&lt;=$B$14,GAGERR!C48,""),"")</f>
        <v>0</v>
      </c>
      <c r="C32" s="42">
        <f>IF($E$14&gt;2,IF(C$18&lt;=$B$14,GAGERR!D48,""),"")</f>
        <v>0</v>
      </c>
      <c r="D32" s="42">
        <f>IF($E$14&gt;2,IF(D$18&lt;=$B$14,GAGERR!E48,""),"")</f>
        <v>0</v>
      </c>
      <c r="E32" s="42">
        <f>IF($E$14&gt;2,IF(E$18&lt;=$B$14,GAGERR!F48,""),"")</f>
        <v>0</v>
      </c>
      <c r="F32" s="42">
        <f>IF($E$14&gt;2,IF(F$18&lt;=$B$14,GAGERR!G48,""),"")</f>
        <v>0</v>
      </c>
      <c r="G32" s="42">
        <f>IF($E$14&gt;2,IF(G$18&lt;=$B$14,GAGERR!H48,""),"")</f>
        <v>0</v>
      </c>
      <c r="H32" s="42">
        <f>IF($E$14&gt;2,IF(H$18&lt;=$B$14,GAGERR!I48,""),"")</f>
        <v>0</v>
      </c>
      <c r="I32" s="42">
        <f>IF($E$14&gt;2,IF(I$18&lt;=$B$14,GAGERR!J48,""),"")</f>
        <v>0</v>
      </c>
      <c r="J32" s="42">
        <f>IF($E$14&gt;2,IF(J$18&lt;=$B$14,GAGERR!K48,""),"")</f>
        <v>0</v>
      </c>
      <c r="K32" s="43">
        <f>IF($E$14&gt;2,IF(K$18&lt;=$B$14,GAGERR!L48,""),"")</f>
        <v>0</v>
      </c>
      <c r="L32" s="7"/>
      <c r="M32" s="37">
        <f>SUM(B32:K32)/$B$14</f>
        <v>0</v>
      </c>
    </row>
    <row r="33" spans="1:13">
      <c r="A33" s="22">
        <v>2</v>
      </c>
      <c r="B33" s="49">
        <f>IF($E$14&gt;2,IF(B$18&lt;=$B$14,GAGERR!C49,""),"")</f>
        <v>0</v>
      </c>
      <c r="C33" s="45">
        <f>IF($E$14&gt;2,IF(C$18&lt;=$B$14,GAGERR!D49,""),"")</f>
        <v>0</v>
      </c>
      <c r="D33" s="45">
        <f>IF($E$14&gt;2,IF(D$18&lt;=$B$14,GAGERR!E49,""),"")</f>
        <v>0</v>
      </c>
      <c r="E33" s="45">
        <f>IF($E$14&gt;2,IF(E$18&lt;=$B$14,GAGERR!F49,""),"")</f>
        <v>0</v>
      </c>
      <c r="F33" s="45">
        <f>IF($E$14&gt;2,IF(F$18&lt;=$B$14,GAGERR!G49,""),"")</f>
        <v>0</v>
      </c>
      <c r="G33" s="45">
        <f>IF($E$14&gt;2,IF(G$18&lt;=$B$14,GAGERR!H49,""),"")</f>
        <v>0</v>
      </c>
      <c r="H33" s="45">
        <f>IF($E$14&gt;2,IF(H$18&lt;=$B$14,GAGERR!I49,""),"")</f>
        <v>0</v>
      </c>
      <c r="I33" s="45">
        <f>IF($E$14&gt;2,IF(I$18&lt;=$B$14,GAGERR!J49,""),"")</f>
        <v>0</v>
      </c>
      <c r="J33" s="45">
        <f>IF($E$14&gt;2,IF(J$18&lt;=$B$14,GAGERR!K49,""),"")</f>
        <v>0</v>
      </c>
      <c r="K33" s="47">
        <f>IF($E$14&gt;2,IF(K$18&lt;=$B$14,GAGERR!L49,""),"")</f>
        <v>0</v>
      </c>
      <c r="L33" s="7"/>
      <c r="M33" s="37">
        <f>SUM(B33:K33)/$B$14</f>
        <v>0</v>
      </c>
    </row>
    <row r="34" spans="1:13" ht="13.5" thickBot="1">
      <c r="A34" s="23">
        <v>3</v>
      </c>
      <c r="B34" s="44">
        <f>IF($E$14&gt;2,IF(B$18&lt;=$B$14,IF($E$15&gt;2,GAGERR!C50,""),""),"")</f>
        <v>0</v>
      </c>
      <c r="C34" s="45">
        <f>IF($E$14&gt;2,IF(C$18&lt;=$B$14,IF($E$15&gt;2,GAGERR!D50,""),""),"")</f>
        <v>0</v>
      </c>
      <c r="D34" s="45">
        <f>IF($E$14&gt;2,IF(D$18&lt;=$B$14,IF($E$15&gt;2,GAGERR!E50,""),""),"")</f>
        <v>0</v>
      </c>
      <c r="E34" s="45">
        <f>IF($E$14&gt;2,IF(E$18&lt;=$B$14,IF($E$15&gt;2,GAGERR!F50,""),""),"")</f>
        <v>0</v>
      </c>
      <c r="F34" s="45">
        <f>IF($E$14&gt;2,IF(F$18&lt;=$B$14,IF($E$15&gt;2,GAGERR!G50,""),""),"")</f>
        <v>0</v>
      </c>
      <c r="G34" s="45">
        <f>IF($E$14&gt;2,IF(G$18&lt;=$B$14,IF($E$15&gt;2,GAGERR!H50,""),""),"")</f>
        <v>0</v>
      </c>
      <c r="H34" s="45">
        <f>IF($E$14&gt;2,IF(H$18&lt;=$B$14,IF($E$15&gt;2,GAGERR!I50,""),""),"")</f>
        <v>0</v>
      </c>
      <c r="I34" s="45">
        <f>IF($E$14&gt;2,IF(I$18&lt;=$B$14,IF($E$15&gt;2,GAGERR!J50,""),""),"")</f>
        <v>0</v>
      </c>
      <c r="J34" s="46">
        <f>IF($E$14&gt;2,IF(J$18&lt;=$B$14,IF($E$15&gt;2,GAGERR!K50,""),""),"")</f>
        <v>0</v>
      </c>
      <c r="K34" s="47">
        <f>IF($E$14&gt;2,IF(K$18&lt;=$B$14,IF($E$15&gt;2,GAGERR!L50,""),""),"")</f>
        <v>0</v>
      </c>
      <c r="L34" s="15"/>
      <c r="M34" s="37">
        <f>SUM(B34:K34)/$B$14</f>
        <v>0</v>
      </c>
    </row>
    <row r="35" spans="1:13" ht="13.5" thickTop="1">
      <c r="A35" s="24" t="s">
        <v>7</v>
      </c>
      <c r="B35" s="64">
        <f>IF($B$14&gt;=B$18,IF($E$14&gt;2,AVERAGE(B32:B34),0),0)</f>
        <v>0</v>
      </c>
      <c r="C35" s="64">
        <f t="shared" ref="C35:K35" si="4">IF($B$14&gt;=C$18,IF($E$14&gt;2,AVERAGE(C32:C34),0),0)</f>
        <v>0</v>
      </c>
      <c r="D35" s="64">
        <f t="shared" si="4"/>
        <v>0</v>
      </c>
      <c r="E35" s="64">
        <f t="shared" si="4"/>
        <v>0</v>
      </c>
      <c r="F35" s="64">
        <f t="shared" si="4"/>
        <v>0</v>
      </c>
      <c r="G35" s="64">
        <f t="shared" si="4"/>
        <v>0</v>
      </c>
      <c r="H35" s="64">
        <f t="shared" si="4"/>
        <v>0</v>
      </c>
      <c r="I35" s="64">
        <f t="shared" si="4"/>
        <v>0</v>
      </c>
      <c r="J35" s="64">
        <f t="shared" si="4"/>
        <v>0</v>
      </c>
      <c r="K35" s="64">
        <f t="shared" si="4"/>
        <v>0</v>
      </c>
      <c r="L35" s="31" t="s">
        <v>66</v>
      </c>
      <c r="M35" s="37">
        <f>SUM(M32:M34)/E$15</f>
        <v>0</v>
      </c>
    </row>
    <row r="36" spans="1:13" ht="13.5" thickBot="1">
      <c r="A36" s="25" t="s">
        <v>8</v>
      </c>
      <c r="B36" s="56">
        <f>IF($B$14&gt;=B$18,MAX(B32:B34)-MIN(B32:B34),0)</f>
        <v>0</v>
      </c>
      <c r="C36" s="57">
        <f t="shared" ref="C36:K36" si="5">IF($B$14&gt;=C$18,MAX(C32:C34)-MIN(C32:C34),0)</f>
        <v>0</v>
      </c>
      <c r="D36" s="57">
        <f t="shared" si="5"/>
        <v>0</v>
      </c>
      <c r="E36" s="57">
        <f t="shared" si="5"/>
        <v>0</v>
      </c>
      <c r="F36" s="57">
        <f t="shared" si="5"/>
        <v>0</v>
      </c>
      <c r="G36" s="57">
        <f t="shared" si="5"/>
        <v>0</v>
      </c>
      <c r="H36" s="57">
        <f t="shared" si="5"/>
        <v>0</v>
      </c>
      <c r="I36" s="57">
        <f t="shared" si="5"/>
        <v>0</v>
      </c>
      <c r="J36" s="57">
        <f t="shared" si="5"/>
        <v>0</v>
      </c>
      <c r="K36" s="39">
        <f t="shared" si="5"/>
        <v>0</v>
      </c>
      <c r="L36" s="32" t="s">
        <v>67</v>
      </c>
      <c r="M36" s="38">
        <f>SUM(B36:K36)/B14</f>
        <v>0</v>
      </c>
    </row>
    <row r="37" spans="1:13" ht="13.5" thickTop="1">
      <c r="A37" s="6" t="s">
        <v>10</v>
      </c>
      <c r="B37" s="28"/>
      <c r="C37" s="29"/>
      <c r="D37" s="29"/>
      <c r="E37" s="29"/>
      <c r="F37" s="29"/>
      <c r="G37" s="29"/>
      <c r="H37" s="29"/>
      <c r="I37" s="29"/>
      <c r="J37" s="29"/>
      <c r="K37" s="9"/>
      <c r="L37" s="35" t="s">
        <v>11</v>
      </c>
      <c r="M37" s="37"/>
    </row>
    <row r="38" spans="1:13" ht="13.5" thickBot="1">
      <c r="A38" s="10" t="s">
        <v>12</v>
      </c>
      <c r="B38" s="53">
        <f>(B23+B29+B35)/3</f>
        <v>0</v>
      </c>
      <c r="C38" s="55">
        <f t="shared" ref="C38:K38" si="6">(C23+C29+C35)/3</f>
        <v>0</v>
      </c>
      <c r="D38" s="55">
        <f t="shared" si="6"/>
        <v>0</v>
      </c>
      <c r="E38" s="55">
        <f t="shared" si="6"/>
        <v>0</v>
      </c>
      <c r="F38" s="55">
        <f t="shared" si="6"/>
        <v>0</v>
      </c>
      <c r="G38" s="55">
        <f t="shared" si="6"/>
        <v>0</v>
      </c>
      <c r="H38" s="55">
        <f t="shared" si="6"/>
        <v>0</v>
      </c>
      <c r="I38" s="55">
        <f t="shared" si="6"/>
        <v>0</v>
      </c>
      <c r="J38" s="55">
        <f t="shared" si="6"/>
        <v>0</v>
      </c>
      <c r="K38" s="54">
        <f t="shared" si="6"/>
        <v>0</v>
      </c>
      <c r="L38" s="33" t="s">
        <v>29</v>
      </c>
      <c r="M38" s="51"/>
    </row>
    <row r="39" spans="1:13" ht="13.5" thickTop="1"/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AD144"/>
  <sheetViews>
    <sheetView tabSelected="1" workbookViewId="0"/>
  </sheetViews>
  <sheetFormatPr defaultRowHeight="11.25"/>
  <cols>
    <col min="1" max="1" width="4.140625" style="73" customWidth="1"/>
    <col min="2" max="2" width="11.28515625" style="73" customWidth="1"/>
    <col min="3" max="7" width="7.85546875" style="73" customWidth="1"/>
    <col min="8" max="8" width="13.85546875" style="73" customWidth="1"/>
    <col min="9" max="11" width="7.85546875" style="73" customWidth="1"/>
    <col min="12" max="12" width="10.5703125" style="73" customWidth="1"/>
    <col min="13" max="13" width="10" style="73" bestFit="1" customWidth="1"/>
    <col min="14" max="14" width="8.28515625" style="73" customWidth="1"/>
    <col min="15" max="15" width="9.140625" style="73"/>
    <col min="16" max="16" width="4.5703125" style="73" hidden="1" customWidth="1"/>
    <col min="17" max="17" width="4.42578125" style="73" hidden="1" customWidth="1"/>
    <col min="18" max="23" width="9.140625" style="73" hidden="1" customWidth="1"/>
    <col min="24" max="24" width="2.42578125" style="73" hidden="1" customWidth="1"/>
    <col min="25" max="30" width="9.140625" style="73" hidden="1" customWidth="1"/>
    <col min="31" max="16384" width="9.140625" style="73"/>
  </cols>
  <sheetData>
    <row r="1" spans="2:16" ht="12" thickBot="1"/>
    <row r="2" spans="2:16" ht="12.75">
      <c r="B2" s="196" t="s">
        <v>97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8"/>
    </row>
    <row r="3" spans="2:16">
      <c r="B3" s="243" t="s">
        <v>103</v>
      </c>
      <c r="D3" s="75"/>
      <c r="E3" s="75"/>
      <c r="F3" s="75"/>
      <c r="G3" s="75"/>
      <c r="H3" s="75"/>
      <c r="I3" s="246"/>
      <c r="J3" s="246"/>
      <c r="K3" s="75"/>
      <c r="L3" s="75"/>
      <c r="M3" s="75"/>
      <c r="N3" s="199"/>
    </row>
    <row r="4" spans="2:16" ht="5.25" customHeight="1">
      <c r="B4" s="243"/>
      <c r="C4" s="82"/>
      <c r="D4" s="75"/>
      <c r="E4" s="75"/>
      <c r="F4" s="75"/>
      <c r="G4" s="75"/>
      <c r="H4" s="75"/>
      <c r="I4" s="75"/>
      <c r="J4" s="75"/>
      <c r="K4" s="75"/>
      <c r="L4" s="75"/>
      <c r="M4" s="75"/>
      <c r="N4" s="199"/>
    </row>
    <row r="5" spans="2:16">
      <c r="B5" s="243" t="s">
        <v>104</v>
      </c>
      <c r="D5" s="75"/>
      <c r="E5" s="75"/>
      <c r="F5" s="75"/>
      <c r="G5" s="75"/>
      <c r="H5" s="75"/>
      <c r="I5" s="194"/>
      <c r="J5" s="194"/>
      <c r="K5" s="75"/>
      <c r="L5" s="75"/>
      <c r="M5" s="75"/>
      <c r="N5" s="199"/>
    </row>
    <row r="6" spans="2:16">
      <c r="B6" s="243" t="s">
        <v>105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199"/>
    </row>
    <row r="7" spans="2:16" ht="4.5" customHeight="1">
      <c r="B7" s="243"/>
      <c r="C7" s="82"/>
      <c r="D7" s="75"/>
      <c r="E7" s="75"/>
      <c r="F7" s="75"/>
      <c r="G7" s="75"/>
      <c r="H7" s="75"/>
      <c r="I7" s="75"/>
      <c r="J7" s="75"/>
      <c r="K7" s="75"/>
      <c r="L7" s="75"/>
      <c r="M7" s="75"/>
      <c r="N7" s="199"/>
    </row>
    <row r="8" spans="2:16">
      <c r="B8" s="243" t="s">
        <v>106</v>
      </c>
      <c r="D8" s="75"/>
      <c r="E8" s="75"/>
      <c r="F8" s="75"/>
      <c r="G8" s="75"/>
      <c r="H8" s="75"/>
      <c r="I8" s="195"/>
      <c r="J8" s="195"/>
      <c r="K8" s="75"/>
      <c r="L8" s="75"/>
      <c r="M8" s="75"/>
      <c r="N8" s="199"/>
    </row>
    <row r="9" spans="2:16" ht="6" customHeight="1">
      <c r="B9" s="243"/>
      <c r="C9" s="82"/>
      <c r="D9" s="75"/>
      <c r="E9" s="75"/>
      <c r="F9" s="75"/>
      <c r="G9" s="75"/>
      <c r="H9" s="75"/>
      <c r="I9" s="75"/>
      <c r="J9" s="75"/>
      <c r="K9" s="75"/>
      <c r="L9" s="75"/>
      <c r="M9" s="75"/>
      <c r="N9" s="199"/>
    </row>
    <row r="10" spans="2:16" ht="9.75" customHeight="1">
      <c r="B10" s="243" t="s">
        <v>107</v>
      </c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199"/>
    </row>
    <row r="11" spans="2:16" ht="9.75" customHeight="1">
      <c r="B11" s="244"/>
      <c r="C11" s="82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199"/>
    </row>
    <row r="12" spans="2:16" ht="12" thickBot="1">
      <c r="B12" s="245" t="s">
        <v>108</v>
      </c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1"/>
    </row>
    <row r="13" spans="2:16" ht="12" customHeight="1" thickBot="1"/>
    <row r="14" spans="2:16" ht="12" thickTop="1">
      <c r="B14" s="202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4"/>
    </row>
    <row r="15" spans="2:16" ht="15.75">
      <c r="B15" s="205"/>
      <c r="C15" s="68"/>
      <c r="D15" s="68"/>
      <c r="E15" s="69" t="s">
        <v>68</v>
      </c>
      <c r="F15" s="68"/>
      <c r="G15" s="68"/>
      <c r="H15" s="68"/>
      <c r="I15" s="68"/>
      <c r="J15" s="68"/>
      <c r="K15" s="68"/>
      <c r="L15" s="68"/>
      <c r="M15" s="68"/>
      <c r="N15" s="206"/>
    </row>
    <row r="16" spans="2:16" ht="10.5" customHeight="1">
      <c r="B16" s="207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208"/>
      <c r="P16" s="77" t="s">
        <v>70</v>
      </c>
    </row>
    <row r="17" spans="2:19" ht="13.5" thickBot="1">
      <c r="B17" s="207"/>
      <c r="C17" s="75"/>
      <c r="D17" s="75"/>
      <c r="E17" s="78" t="s">
        <v>54</v>
      </c>
      <c r="F17" s="75"/>
      <c r="G17" s="75"/>
      <c r="H17" s="75"/>
      <c r="I17" s="75"/>
      <c r="J17" s="75"/>
      <c r="K17" s="79" t="s">
        <v>1</v>
      </c>
      <c r="L17" s="247" t="s">
        <v>20</v>
      </c>
      <c r="M17" s="248"/>
      <c r="N17" s="208"/>
      <c r="P17" s="77" t="s">
        <v>71</v>
      </c>
    </row>
    <row r="18" spans="2:19" ht="9.75" customHeight="1">
      <c r="B18" s="207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208"/>
      <c r="P18" s="77" t="s">
        <v>72</v>
      </c>
    </row>
    <row r="19" spans="2:19" ht="12" thickBot="1">
      <c r="B19" s="209" t="s">
        <v>83</v>
      </c>
      <c r="C19" s="249" t="s">
        <v>20</v>
      </c>
      <c r="D19" s="250"/>
      <c r="E19" s="250"/>
      <c r="F19" s="40"/>
      <c r="G19" s="40"/>
      <c r="H19" s="82" t="s">
        <v>2</v>
      </c>
      <c r="I19" s="40"/>
      <c r="J19" s="249" t="s">
        <v>20</v>
      </c>
      <c r="K19" s="250"/>
      <c r="L19" s="248"/>
      <c r="M19" s="248"/>
      <c r="N19" s="208"/>
      <c r="P19" s="77" t="s">
        <v>73</v>
      </c>
    </row>
    <row r="20" spans="2:19" ht="9" customHeight="1">
      <c r="B20" s="209"/>
      <c r="C20" s="40"/>
      <c r="D20" s="40"/>
      <c r="E20" s="40"/>
      <c r="F20" s="40"/>
      <c r="G20" s="40"/>
      <c r="H20" s="82"/>
      <c r="I20" s="40"/>
      <c r="J20" s="75"/>
      <c r="K20" s="75"/>
      <c r="L20" s="75"/>
      <c r="M20" s="75"/>
      <c r="N20" s="208"/>
      <c r="P20" s="77" t="s">
        <v>74</v>
      </c>
    </row>
    <row r="21" spans="2:19" ht="12" thickBot="1">
      <c r="B21" s="209" t="s">
        <v>0</v>
      </c>
      <c r="C21" s="249" t="s">
        <v>20</v>
      </c>
      <c r="D21" s="250"/>
      <c r="E21" s="250"/>
      <c r="F21" s="75"/>
      <c r="G21" s="75"/>
      <c r="H21" s="82" t="s">
        <v>86</v>
      </c>
      <c r="I21" s="75"/>
      <c r="J21" s="249" t="s">
        <v>20</v>
      </c>
      <c r="K21" s="250"/>
      <c r="L21" s="248"/>
      <c r="M21" s="248"/>
      <c r="N21" s="208"/>
    </row>
    <row r="22" spans="2:19" ht="9" customHeight="1">
      <c r="B22" s="209"/>
      <c r="C22" s="40"/>
      <c r="D22" s="40"/>
      <c r="E22" s="40"/>
      <c r="F22" s="40"/>
      <c r="G22" s="40"/>
      <c r="H22" s="82"/>
      <c r="I22" s="40"/>
      <c r="J22" s="75"/>
      <c r="K22" s="75"/>
      <c r="L22" s="75"/>
      <c r="M22" s="75"/>
      <c r="N22" s="208"/>
    </row>
    <row r="23" spans="2:19" ht="12" thickBot="1">
      <c r="B23" s="209" t="s">
        <v>84</v>
      </c>
      <c r="C23" s="249" t="s">
        <v>20</v>
      </c>
      <c r="D23" s="250"/>
      <c r="E23" s="250"/>
      <c r="F23" s="75"/>
      <c r="G23" s="75"/>
      <c r="H23" s="82" t="s">
        <v>85</v>
      </c>
      <c r="I23" s="40"/>
      <c r="J23" s="249" t="s">
        <v>20</v>
      </c>
      <c r="K23" s="249" t="s">
        <v>20</v>
      </c>
      <c r="L23" s="40" t="s">
        <v>20</v>
      </c>
      <c r="M23" s="75"/>
      <c r="N23" s="208"/>
      <c r="P23" s="75"/>
      <c r="Q23" s="75"/>
      <c r="R23" s="83" t="s">
        <v>80</v>
      </c>
      <c r="S23" s="83" t="s">
        <v>81</v>
      </c>
    </row>
    <row r="24" spans="2:19" ht="8.25" customHeight="1">
      <c r="B24" s="210"/>
      <c r="C24" s="75"/>
      <c r="D24" s="75"/>
      <c r="E24" s="75"/>
      <c r="F24" s="75"/>
      <c r="G24" s="75"/>
      <c r="H24" s="85"/>
      <c r="I24" s="75"/>
      <c r="J24" s="75"/>
      <c r="K24" s="75"/>
      <c r="L24" s="75"/>
      <c r="M24" s="75"/>
      <c r="N24" s="208"/>
      <c r="P24" s="86" t="s">
        <v>75</v>
      </c>
      <c r="Q24" s="75"/>
      <c r="R24" s="87" t="str">
        <f>L81</f>
        <v/>
      </c>
      <c r="S24" s="88">
        <f>N83</f>
        <v>0</v>
      </c>
    </row>
    <row r="25" spans="2:19" ht="12" thickBot="1">
      <c r="B25" s="209" t="s">
        <v>21</v>
      </c>
      <c r="C25" s="75"/>
      <c r="D25" s="251" t="s">
        <v>20</v>
      </c>
      <c r="E25" s="248"/>
      <c r="F25" s="248"/>
      <c r="G25" s="75"/>
      <c r="H25" s="82" t="s">
        <v>28</v>
      </c>
      <c r="I25" s="75"/>
      <c r="J25" s="251" t="s">
        <v>20</v>
      </c>
      <c r="K25" s="248"/>
      <c r="L25" s="248"/>
      <c r="M25" s="75"/>
      <c r="N25" s="208"/>
      <c r="P25" s="90" t="s">
        <v>76</v>
      </c>
      <c r="Q25" s="75"/>
      <c r="R25" s="91" t="str">
        <f>L88</f>
        <v/>
      </c>
      <c r="S25" s="92">
        <f>N90</f>
        <v>0</v>
      </c>
    </row>
    <row r="26" spans="2:19" ht="7.5" customHeight="1">
      <c r="B26" s="210"/>
      <c r="C26" s="75"/>
      <c r="D26" s="75"/>
      <c r="E26" s="75"/>
      <c r="F26" s="75"/>
      <c r="G26" s="75"/>
      <c r="H26" s="85"/>
      <c r="I26" s="75"/>
      <c r="J26" s="75"/>
      <c r="K26" s="75"/>
      <c r="L26" s="75"/>
      <c r="M26" s="75"/>
      <c r="N26" s="208"/>
      <c r="P26" s="90" t="s">
        <v>77</v>
      </c>
      <c r="Q26" s="75"/>
      <c r="R26" s="91" t="str">
        <f>L94</f>
        <v/>
      </c>
      <c r="S26" s="92">
        <f>N96</f>
        <v>0</v>
      </c>
    </row>
    <row r="27" spans="2:19" ht="12" thickBot="1">
      <c r="B27" s="209" t="s">
        <v>22</v>
      </c>
      <c r="C27" s="71">
        <v>10</v>
      </c>
      <c r="D27" s="82" t="s">
        <v>62</v>
      </c>
      <c r="E27" s="85"/>
      <c r="F27" s="71">
        <v>3</v>
      </c>
      <c r="G27" s="75"/>
      <c r="H27" s="82" t="s">
        <v>59</v>
      </c>
      <c r="I27" s="75"/>
      <c r="J27" s="251" t="s">
        <v>20</v>
      </c>
      <c r="K27" s="248"/>
      <c r="L27" s="248"/>
      <c r="M27" s="75"/>
      <c r="N27" s="208"/>
      <c r="P27" s="90" t="s">
        <v>78</v>
      </c>
      <c r="Q27" s="75"/>
      <c r="R27" s="91" t="str">
        <f>L100</f>
        <v/>
      </c>
      <c r="S27" s="92">
        <f>N102</f>
        <v>0</v>
      </c>
    </row>
    <row r="28" spans="2:19" ht="6" customHeight="1" thickBot="1">
      <c r="B28" s="209"/>
      <c r="C28" s="93"/>
      <c r="D28" s="82"/>
      <c r="E28" s="85"/>
      <c r="F28" s="89" t="s">
        <v>20</v>
      </c>
      <c r="G28" s="75"/>
      <c r="H28" s="82"/>
      <c r="I28" s="75"/>
      <c r="J28" s="93"/>
      <c r="K28" s="75"/>
      <c r="L28" s="75"/>
      <c r="M28" s="75"/>
      <c r="N28" s="208"/>
      <c r="P28" s="90"/>
      <c r="Q28" s="75"/>
      <c r="R28" s="91"/>
      <c r="S28" s="92"/>
    </row>
    <row r="29" spans="2:19" ht="12" thickBot="1">
      <c r="B29" s="207"/>
      <c r="C29" s="75"/>
      <c r="D29" s="82" t="s">
        <v>63</v>
      </c>
      <c r="E29" s="85"/>
      <c r="F29" s="71">
        <v>3</v>
      </c>
      <c r="G29" s="75"/>
      <c r="H29" s="280" t="s">
        <v>110</v>
      </c>
      <c r="I29" s="280"/>
      <c r="J29" s="67">
        <v>0.5</v>
      </c>
      <c r="K29" s="75"/>
      <c r="L29" s="75"/>
      <c r="M29" s="75"/>
      <c r="N29" s="208"/>
      <c r="P29" s="94" t="s">
        <v>79</v>
      </c>
      <c r="Q29" s="75"/>
      <c r="R29" s="94">
        <f>C108</f>
        <v>0</v>
      </c>
      <c r="S29" s="94"/>
    </row>
    <row r="30" spans="2:19">
      <c r="B30" s="207"/>
      <c r="C30" s="75"/>
      <c r="D30" s="82"/>
      <c r="E30" s="85"/>
      <c r="F30" s="257"/>
      <c r="G30" s="75"/>
      <c r="H30" s="75"/>
      <c r="I30" s="75"/>
      <c r="J30" s="75"/>
      <c r="K30" s="75"/>
      <c r="L30" s="75"/>
      <c r="M30" s="75"/>
      <c r="N30" s="208"/>
      <c r="P30" s="75"/>
      <c r="Q30" s="75"/>
      <c r="R30" s="75"/>
      <c r="S30" s="75"/>
    </row>
    <row r="31" spans="2:19" ht="5.25" customHeight="1" thickBot="1">
      <c r="B31" s="207"/>
      <c r="C31" s="75"/>
      <c r="D31" s="40"/>
      <c r="E31" s="75"/>
      <c r="F31" s="95"/>
      <c r="G31" s="75"/>
      <c r="H31" s="75"/>
      <c r="I31" s="75"/>
      <c r="J31" s="75"/>
      <c r="K31" s="75"/>
      <c r="L31" s="75"/>
      <c r="M31" s="75"/>
      <c r="N31" s="208"/>
      <c r="P31" s="75"/>
      <c r="Q31" s="75"/>
      <c r="R31" s="75"/>
      <c r="S31" s="75"/>
    </row>
    <row r="32" spans="2:19" ht="6" customHeight="1" thickTop="1">
      <c r="B32" s="211"/>
      <c r="C32" s="96"/>
      <c r="D32" s="97"/>
      <c r="E32" s="97"/>
      <c r="F32" s="75"/>
      <c r="G32" s="97"/>
      <c r="H32" s="97"/>
      <c r="I32" s="97"/>
      <c r="J32" s="97"/>
      <c r="K32" s="97"/>
      <c r="L32" s="98"/>
      <c r="M32" s="96"/>
      <c r="N32" s="212"/>
      <c r="P32" s="75"/>
      <c r="Q32" s="75"/>
      <c r="R32" s="75"/>
      <c r="S32" s="75"/>
    </row>
    <row r="33" spans="2:19">
      <c r="B33" s="213" t="s">
        <v>3</v>
      </c>
      <c r="C33" s="74"/>
      <c r="D33" s="75"/>
      <c r="E33" s="75"/>
      <c r="F33" s="75"/>
      <c r="G33" s="75"/>
      <c r="H33" s="75"/>
      <c r="I33" s="75"/>
      <c r="J33" s="75"/>
      <c r="K33" s="75"/>
      <c r="L33" s="99"/>
      <c r="M33" s="75"/>
      <c r="N33" s="208"/>
      <c r="P33" s="75"/>
      <c r="Q33" s="75"/>
      <c r="R33" s="75"/>
      <c r="S33" s="75"/>
    </row>
    <row r="34" spans="2:19" ht="12" thickBot="1">
      <c r="B34" s="214" t="s">
        <v>88</v>
      </c>
      <c r="C34" s="100">
        <f>IF($C27&gt;=UnderTheHood!B18,UnderTheHood!B18,"")</f>
        <v>1</v>
      </c>
      <c r="D34" s="101">
        <f>IF($C27&gt;=UnderTheHood!C18,UnderTheHood!C18,"")</f>
        <v>2</v>
      </c>
      <c r="E34" s="101">
        <f>IF($C27&gt;=UnderTheHood!D18,UnderTheHood!D18,"")</f>
        <v>3</v>
      </c>
      <c r="F34" s="101">
        <f>IF($C27&gt;=UnderTheHood!E18,UnderTheHood!E18,"")</f>
        <v>4</v>
      </c>
      <c r="G34" s="101">
        <f>IF($C27&gt;=UnderTheHood!F18,UnderTheHood!F18,"")</f>
        <v>5</v>
      </c>
      <c r="H34" s="101">
        <f>IF($C27&gt;=UnderTheHood!G18,UnderTheHood!G18,"")</f>
        <v>6</v>
      </c>
      <c r="I34" s="101">
        <f>IF($C27&gt;=UnderTheHood!H18,UnderTheHood!H18,"")</f>
        <v>7</v>
      </c>
      <c r="J34" s="101">
        <f>IF($C27&gt;=UnderTheHood!I18,UnderTheHood!I18,"")</f>
        <v>8</v>
      </c>
      <c r="K34" s="101">
        <f>IF($C27&gt;=UnderTheHood!J18,UnderTheHood!J18,"")</f>
        <v>9</v>
      </c>
      <c r="L34" s="102">
        <f>IF($C27&gt;=UnderTheHood!K18,UnderTheHood!K18,"")</f>
        <v>10</v>
      </c>
      <c r="M34" s="103"/>
      <c r="N34" s="215" t="s">
        <v>5</v>
      </c>
      <c r="P34" s="75"/>
      <c r="Q34" s="75"/>
      <c r="R34" s="75"/>
      <c r="S34" s="75"/>
    </row>
    <row r="35" spans="2:19" ht="12" thickTop="1">
      <c r="B35" s="213" t="s">
        <v>6</v>
      </c>
      <c r="C35" s="104"/>
      <c r="D35" s="105"/>
      <c r="E35" s="105"/>
      <c r="F35" s="106"/>
      <c r="G35" s="105"/>
      <c r="H35" s="106"/>
      <c r="I35" s="105"/>
      <c r="J35" s="105"/>
      <c r="K35" s="105"/>
      <c r="L35" s="107"/>
      <c r="M35" s="85"/>
      <c r="N35" s="216"/>
      <c r="P35" s="75"/>
      <c r="Q35" s="75"/>
      <c r="R35" s="75"/>
      <c r="S35" s="75"/>
    </row>
    <row r="36" spans="2:19">
      <c r="B36" s="213">
        <v>1</v>
      </c>
      <c r="C36" s="268"/>
      <c r="D36" s="269"/>
      <c r="E36" s="269"/>
      <c r="F36" s="269"/>
      <c r="G36" s="269"/>
      <c r="H36" s="269"/>
      <c r="I36" s="269"/>
      <c r="J36" s="269"/>
      <c r="K36" s="270"/>
      <c r="L36" s="271"/>
      <c r="M36" s="84"/>
      <c r="N36" s="217">
        <f>UnderTheHood!M20</f>
        <v>0</v>
      </c>
      <c r="P36" s="75"/>
      <c r="Q36" s="75"/>
      <c r="R36" s="75"/>
      <c r="S36" s="75"/>
    </row>
    <row r="37" spans="2:19">
      <c r="B37" s="218">
        <v>2</v>
      </c>
      <c r="C37" s="272"/>
      <c r="D37" s="273"/>
      <c r="E37" s="273"/>
      <c r="F37" s="273"/>
      <c r="G37" s="273"/>
      <c r="H37" s="273"/>
      <c r="I37" s="273"/>
      <c r="J37" s="273"/>
      <c r="K37" s="274"/>
      <c r="L37" s="275"/>
      <c r="M37" s="84"/>
      <c r="N37" s="217">
        <f>UnderTheHood!M21</f>
        <v>0</v>
      </c>
    </row>
    <row r="38" spans="2:19" ht="12" thickBot="1">
      <c r="B38" s="219">
        <f>IF($F$29&gt;2,3,"")</f>
        <v>3</v>
      </c>
      <c r="C38" s="276"/>
      <c r="D38" s="277"/>
      <c r="E38" s="277"/>
      <c r="F38" s="277"/>
      <c r="G38" s="277"/>
      <c r="H38" s="277"/>
      <c r="I38" s="277"/>
      <c r="J38" s="277"/>
      <c r="K38" s="278"/>
      <c r="L38" s="279"/>
      <c r="M38" s="103"/>
      <c r="N38" s="220">
        <f>IF($F$29&gt;2,UnderTheHood!M22,"")</f>
        <v>0</v>
      </c>
    </row>
    <row r="39" spans="2:19" ht="12" thickTop="1">
      <c r="B39" s="221" t="s">
        <v>7</v>
      </c>
      <c r="C39" s="108">
        <f>IF($C$27&gt;=C$34,IF($F$27&gt;0,UnderTheHood!B23,""),"")</f>
        <v>0</v>
      </c>
      <c r="D39" s="109">
        <f>IF($C$27&gt;=D$34,IF($F$27&gt;0,UnderTheHood!C23,""),"")</f>
        <v>0</v>
      </c>
      <c r="E39" s="109">
        <f>IF($C$27&gt;=E$34,IF($F$27&gt;0,UnderTheHood!D23,""),"")</f>
        <v>0</v>
      </c>
      <c r="F39" s="109">
        <f>IF($C$27&gt;=F$34,IF($F$27&gt;0,UnderTheHood!E23,""),"")</f>
        <v>0</v>
      </c>
      <c r="G39" s="109">
        <f>IF($C$27&gt;=G$34,IF($F$27&gt;0,UnderTheHood!F23,""),"")</f>
        <v>0</v>
      </c>
      <c r="H39" s="109">
        <f>IF($C$27&gt;=H$34,IF($F$27&gt;0,UnderTheHood!G23,""),"")</f>
        <v>0</v>
      </c>
      <c r="I39" s="109">
        <f>IF($C$27&gt;=I$34,IF($F$27&gt;0,UnderTheHood!H23,""),"")</f>
        <v>0</v>
      </c>
      <c r="J39" s="109">
        <f>IF($C$27&gt;=J$34,IF($F$27&gt;0,UnderTheHood!I23,""),"")</f>
        <v>0</v>
      </c>
      <c r="K39" s="109">
        <f>IF($C$27&gt;=K$34,IF($F$27&gt;0,UnderTheHood!J23,""),"")</f>
        <v>0</v>
      </c>
      <c r="L39" s="110">
        <f>IF($C$27&gt;=L$34,IF($F$27&gt;0,UnderTheHood!K23,""),"")</f>
        <v>0</v>
      </c>
      <c r="M39" s="111" t="s">
        <v>117</v>
      </c>
      <c r="N39" s="217">
        <f>SUM(N36:N38)/F$29</f>
        <v>0</v>
      </c>
    </row>
    <row r="40" spans="2:19" ht="12" thickBot="1">
      <c r="B40" s="222" t="s">
        <v>8</v>
      </c>
      <c r="C40" s="112">
        <f>IF($C$27&gt;=C$34,UnderTheHood!B24,"")</f>
        <v>0</v>
      </c>
      <c r="D40" s="113">
        <f>IF($C$27&gt;=D$34,UnderTheHood!C24,"")</f>
        <v>0</v>
      </c>
      <c r="E40" s="113">
        <f>IF($C$27&gt;=E$34,UnderTheHood!D24,"")</f>
        <v>0</v>
      </c>
      <c r="F40" s="113">
        <f>IF($C$27&gt;=F$34,UnderTheHood!E24,"")</f>
        <v>0</v>
      </c>
      <c r="G40" s="113">
        <f>IF($C$27&gt;=G$34,UnderTheHood!F24,"")</f>
        <v>0</v>
      </c>
      <c r="H40" s="113">
        <f>IF($C$27&gt;=H$34,UnderTheHood!G24,"")</f>
        <v>0</v>
      </c>
      <c r="I40" s="113">
        <f>IF($C$27&gt;=I$34,UnderTheHood!H24,"")</f>
        <v>0</v>
      </c>
      <c r="J40" s="113">
        <f>IF($C$27&gt;=J$34,UnderTheHood!I24,"")</f>
        <v>0</v>
      </c>
      <c r="K40" s="113">
        <f>IF($C$27&gt;=K$34,UnderTheHood!J24,"")</f>
        <v>0</v>
      </c>
      <c r="L40" s="114">
        <f>IF($C$27&gt;=L$34,UnderTheHood!K24,"")</f>
        <v>0</v>
      </c>
      <c r="M40" s="115" t="s">
        <v>118</v>
      </c>
      <c r="N40" s="223">
        <f>SUM(C40:L40)/C$27</f>
        <v>0</v>
      </c>
    </row>
    <row r="41" spans="2:19" ht="12" thickTop="1">
      <c r="B41" s="224" t="s">
        <v>9</v>
      </c>
      <c r="C41" s="116"/>
      <c r="D41" s="117"/>
      <c r="E41" s="117"/>
      <c r="F41" s="117"/>
      <c r="G41" s="117"/>
      <c r="H41" s="117"/>
      <c r="I41" s="117"/>
      <c r="J41" s="117"/>
      <c r="K41" s="117"/>
      <c r="L41" s="118"/>
      <c r="M41" s="85"/>
      <c r="N41" s="225"/>
    </row>
    <row r="42" spans="2:19">
      <c r="B42" s="221">
        <v>1</v>
      </c>
      <c r="C42" s="268"/>
      <c r="D42" s="269"/>
      <c r="E42" s="269"/>
      <c r="F42" s="269"/>
      <c r="G42" s="269"/>
      <c r="H42" s="269"/>
      <c r="I42" s="269"/>
      <c r="J42" s="269"/>
      <c r="K42" s="270"/>
      <c r="L42" s="271"/>
      <c r="M42" s="84"/>
      <c r="N42" s="217">
        <f>UnderTheHood!M26</f>
        <v>0</v>
      </c>
    </row>
    <row r="43" spans="2:19">
      <c r="B43" s="218">
        <v>2</v>
      </c>
      <c r="C43" s="272"/>
      <c r="D43" s="273"/>
      <c r="E43" s="273"/>
      <c r="F43" s="273"/>
      <c r="G43" s="273"/>
      <c r="H43" s="273"/>
      <c r="I43" s="273"/>
      <c r="J43" s="273"/>
      <c r="K43" s="274"/>
      <c r="L43" s="275"/>
      <c r="M43" s="84"/>
      <c r="N43" s="217">
        <f>UnderTheHood!M27</f>
        <v>0</v>
      </c>
    </row>
    <row r="44" spans="2:19" ht="12" thickBot="1">
      <c r="B44" s="219">
        <f>IF($F$29&gt;2,3,"")</f>
        <v>3</v>
      </c>
      <c r="C44" s="276"/>
      <c r="D44" s="277"/>
      <c r="E44" s="277"/>
      <c r="F44" s="277"/>
      <c r="G44" s="277"/>
      <c r="H44" s="277"/>
      <c r="I44" s="277"/>
      <c r="J44" s="277"/>
      <c r="K44" s="278"/>
      <c r="L44" s="279"/>
      <c r="M44" s="103"/>
      <c r="N44" s="220">
        <f>IF($F$29&gt;2,UnderTheHood!M28,"")</f>
        <v>0</v>
      </c>
    </row>
    <row r="45" spans="2:19" ht="12" thickTop="1">
      <c r="B45" s="221" t="s">
        <v>7</v>
      </c>
      <c r="C45" s="108">
        <f>IF($C$27&gt;=C$34,IF($F$27&gt;1,UnderTheHood!B29,""),"")</f>
        <v>0</v>
      </c>
      <c r="D45" s="109">
        <f>IF($C$27&gt;=D$34,IF($F$27&gt;1,UnderTheHood!C29,""),"")</f>
        <v>0</v>
      </c>
      <c r="E45" s="109">
        <f>IF($C$27&gt;=E$34,IF($F$27&gt;1,UnderTheHood!D29,""),"")</f>
        <v>0</v>
      </c>
      <c r="F45" s="109">
        <f>IF($C$27&gt;=F$34,IF($F$27&gt;1,UnderTheHood!E29,""),"")</f>
        <v>0</v>
      </c>
      <c r="G45" s="109">
        <f>IF($C$27&gt;=G$34,IF($F$27&gt;1,UnderTheHood!F29,""),"")</f>
        <v>0</v>
      </c>
      <c r="H45" s="109">
        <f>IF($C$27&gt;=H$34,IF($F$27&gt;1,UnderTheHood!G29,""),"")</f>
        <v>0</v>
      </c>
      <c r="I45" s="109">
        <f>IF($C$27&gt;=I$34,IF($F$27&gt;1,UnderTheHood!H29,""),"")</f>
        <v>0</v>
      </c>
      <c r="J45" s="109">
        <f>IF($C$27&gt;=J$34,IF($F$27&gt;1,UnderTheHood!I29,""),"")</f>
        <v>0</v>
      </c>
      <c r="K45" s="109">
        <f>IF($C$27&gt;=K$34,IF($F$27&gt;1,UnderTheHood!J29,""),"")</f>
        <v>0</v>
      </c>
      <c r="L45" s="119">
        <f>IF($C$27&gt;=L$34,IF($F$27&gt;1,UnderTheHood!K29,""),"")</f>
        <v>0</v>
      </c>
      <c r="M45" s="111" t="s">
        <v>119</v>
      </c>
      <c r="N45" s="217">
        <f>SUM(N42:N44)/F$29</f>
        <v>0</v>
      </c>
    </row>
    <row r="46" spans="2:19" ht="12" thickBot="1">
      <c r="B46" s="222" t="s">
        <v>8</v>
      </c>
      <c r="C46" s="112">
        <f>IF($C$27&gt;=C$34,UnderTheHood!B30,"")</f>
        <v>0</v>
      </c>
      <c r="D46" s="113">
        <f>IF($C$27&gt;=D$34,UnderTheHood!C30,"")</f>
        <v>0</v>
      </c>
      <c r="E46" s="113">
        <f>IF($C$27&gt;=E$34,UnderTheHood!D30,"")</f>
        <v>0</v>
      </c>
      <c r="F46" s="113">
        <f>IF($C$27&gt;=F$34,UnderTheHood!E30,"")</f>
        <v>0</v>
      </c>
      <c r="G46" s="113">
        <f>IF($C$27&gt;=G$34,UnderTheHood!F30,"")</f>
        <v>0</v>
      </c>
      <c r="H46" s="113">
        <f>IF($C$27&gt;=H$34,UnderTheHood!G30,"")</f>
        <v>0</v>
      </c>
      <c r="I46" s="113">
        <f>IF($C$27&gt;=I$34,UnderTheHood!H30,"")</f>
        <v>0</v>
      </c>
      <c r="J46" s="113">
        <f>IF($C$27&gt;=J$34,UnderTheHood!I30,"")</f>
        <v>0</v>
      </c>
      <c r="K46" s="113">
        <f>IF($C$27&gt;=K$34,UnderTheHood!J30,"")</f>
        <v>0</v>
      </c>
      <c r="L46" s="120">
        <f>IF($C$27&gt;=L$34,UnderTheHood!K30,"")</f>
        <v>0</v>
      </c>
      <c r="M46" s="115" t="s">
        <v>120</v>
      </c>
      <c r="N46" s="223">
        <f>SUM(C46:L46)/C$27</f>
        <v>0</v>
      </c>
    </row>
    <row r="47" spans="2:19" ht="12" thickTop="1">
      <c r="B47" s="224" t="str">
        <f>IF($F$27&gt;2,"C","")</f>
        <v>C</v>
      </c>
      <c r="C47" s="116"/>
      <c r="D47" s="117"/>
      <c r="E47" s="117"/>
      <c r="F47" s="117"/>
      <c r="G47" s="117"/>
      <c r="H47" s="117"/>
      <c r="I47" s="117"/>
      <c r="J47" s="117"/>
      <c r="K47" s="117"/>
      <c r="L47" s="118"/>
      <c r="M47" s="85"/>
      <c r="N47" s="225"/>
    </row>
    <row r="48" spans="2:19">
      <c r="B48" s="221">
        <f>IF($F$27&gt;2,1,"")</f>
        <v>1</v>
      </c>
      <c r="C48" s="268"/>
      <c r="D48" s="269"/>
      <c r="E48" s="269"/>
      <c r="F48" s="269"/>
      <c r="G48" s="269"/>
      <c r="H48" s="269"/>
      <c r="I48" s="269"/>
      <c r="J48" s="269"/>
      <c r="K48" s="270"/>
      <c r="L48" s="271"/>
      <c r="M48" s="84"/>
      <c r="N48" s="217">
        <f>IF($F$27&gt;2,UnderTheHood!M32,"")</f>
        <v>0</v>
      </c>
    </row>
    <row r="49" spans="2:14">
      <c r="B49" s="213">
        <f>IF($F$27&gt;2,2,"")</f>
        <v>2</v>
      </c>
      <c r="C49" s="272"/>
      <c r="D49" s="273"/>
      <c r="E49" s="273"/>
      <c r="F49" s="273"/>
      <c r="G49" s="273"/>
      <c r="H49" s="273"/>
      <c r="I49" s="273"/>
      <c r="J49" s="273"/>
      <c r="K49" s="274"/>
      <c r="L49" s="275"/>
      <c r="M49" s="84"/>
      <c r="N49" s="217">
        <f>IF($F$27&gt;2,UnderTheHood!M33,"")</f>
        <v>0</v>
      </c>
    </row>
    <row r="50" spans="2:14" ht="12" thickBot="1">
      <c r="B50" s="219">
        <f>IF(F$27&gt;2,IF($F$29&gt;2,3,""),"")</f>
        <v>3</v>
      </c>
      <c r="C50" s="276"/>
      <c r="D50" s="277"/>
      <c r="E50" s="277"/>
      <c r="F50" s="277"/>
      <c r="G50" s="277"/>
      <c r="H50" s="277"/>
      <c r="I50" s="277"/>
      <c r="J50" s="277"/>
      <c r="K50" s="278"/>
      <c r="L50" s="279"/>
      <c r="M50" s="103"/>
      <c r="N50" s="220">
        <f>IF($F$27&gt;2,IF($F$29&gt;2,UnderTheHood!M34,""),"")</f>
        <v>0</v>
      </c>
    </row>
    <row r="51" spans="2:14" ht="12" thickTop="1">
      <c r="B51" s="221" t="s">
        <v>7</v>
      </c>
      <c r="C51" s="108">
        <f>IF($C$27&gt;=C$34,IF($F$27&gt;2,UnderTheHood!B35,""),"")</f>
        <v>0</v>
      </c>
      <c r="D51" s="109">
        <f>IF($C$27&gt;=D$34,IF($F$27&gt;2,UnderTheHood!C35,""),"")</f>
        <v>0</v>
      </c>
      <c r="E51" s="109">
        <f>IF($C$27&gt;=E$34,IF($F$27&gt;2,UnderTheHood!D35,""),"")</f>
        <v>0</v>
      </c>
      <c r="F51" s="109">
        <f>IF($C$27&gt;=F$34,IF($F$27&gt;2,UnderTheHood!E35,""),"")</f>
        <v>0</v>
      </c>
      <c r="G51" s="109">
        <f>IF($C$27&gt;=G$34,IF($F$27&gt;2,UnderTheHood!F35,""),"")</f>
        <v>0</v>
      </c>
      <c r="H51" s="109">
        <f>IF($C$27&gt;=H$34,IF($F$27&gt;2,UnderTheHood!G35,""),"")</f>
        <v>0</v>
      </c>
      <c r="I51" s="109">
        <f>IF($C$27&gt;=I$34,IF($F$27&gt;2,UnderTheHood!H35,""),"")</f>
        <v>0</v>
      </c>
      <c r="J51" s="109">
        <f>IF($C$27&gt;=J$34,IF($F$27&gt;2,UnderTheHood!I35,""),"")</f>
        <v>0</v>
      </c>
      <c r="K51" s="109">
        <f>IF($C$27&gt;=K$34,IF($F$27&gt;2,UnderTheHood!J35,""),"")</f>
        <v>0</v>
      </c>
      <c r="L51" s="119">
        <f>IF($C$27&gt;=L$34,IF($F$27&gt;2,UnderTheHood!K35,""),"")</f>
        <v>0</v>
      </c>
      <c r="M51" s="111" t="s">
        <v>121</v>
      </c>
      <c r="N51" s="217">
        <f>SUM(N48:N50)/F$29</f>
        <v>0</v>
      </c>
    </row>
    <row r="52" spans="2:14" ht="12" thickBot="1">
      <c r="B52" s="222" t="s">
        <v>8</v>
      </c>
      <c r="C52" s="112">
        <f>IF($F$27&gt;2,IF($C$27&gt;=C$34,UnderTheHood!B36,""),"")</f>
        <v>0</v>
      </c>
      <c r="D52" s="113">
        <f>IF($F$27&gt;2,IF($C$27&gt;=D$34,UnderTheHood!C36,""),"")</f>
        <v>0</v>
      </c>
      <c r="E52" s="113">
        <f>IF($F$27&gt;2,IF($C$27&gt;=E$34,UnderTheHood!D36,""),"")</f>
        <v>0</v>
      </c>
      <c r="F52" s="113">
        <f>IF($F$27&gt;2,IF($C$27&gt;=F$34,UnderTheHood!E36,""),"")</f>
        <v>0</v>
      </c>
      <c r="G52" s="113">
        <f>IF($F$27&gt;2,IF($C$27&gt;=G$34,UnderTheHood!F36,""),"")</f>
        <v>0</v>
      </c>
      <c r="H52" s="113">
        <f>IF($F$27&gt;2,IF($C$27&gt;=H$34,UnderTheHood!G36,""),"")</f>
        <v>0</v>
      </c>
      <c r="I52" s="113">
        <f>IF($F$27&gt;2,IF($C$27&gt;=I$34,UnderTheHood!H36,""),"")</f>
        <v>0</v>
      </c>
      <c r="J52" s="113">
        <f>IF($F$27&gt;2,IF($C$27&gt;=J$34,UnderTheHood!I36,""),"")</f>
        <v>0</v>
      </c>
      <c r="K52" s="113">
        <f>IF($F$27&gt;2,IF($C$27&gt;=K$34,UnderTheHood!J36,""),"")</f>
        <v>0</v>
      </c>
      <c r="L52" s="120">
        <f>IF($F$27&gt;2,IF($C$27&gt;=L$34,UnderTheHood!K36,""),"")</f>
        <v>0</v>
      </c>
      <c r="M52" s="115" t="s">
        <v>122</v>
      </c>
      <c r="N52" s="223">
        <f>SUM(C52:L52)/C$27</f>
        <v>0</v>
      </c>
    </row>
    <row r="53" spans="2:14" ht="12" thickTop="1">
      <c r="B53" s="213" t="s">
        <v>10</v>
      </c>
      <c r="C53" s="116"/>
      <c r="D53" s="117"/>
      <c r="E53" s="117"/>
      <c r="F53" s="117"/>
      <c r="G53" s="117"/>
      <c r="H53" s="117"/>
      <c r="I53" s="117"/>
      <c r="J53" s="117"/>
      <c r="K53" s="117"/>
      <c r="L53" s="76"/>
      <c r="M53" s="82" t="s">
        <v>123</v>
      </c>
      <c r="N53" s="217">
        <f>AVERAGE(C54:L54)</f>
        <v>0</v>
      </c>
    </row>
    <row r="54" spans="2:14" ht="12" thickBot="1">
      <c r="B54" s="214" t="s">
        <v>12</v>
      </c>
      <c r="C54" s="121">
        <f t="shared" ref="C54:L54" si="0">IF($C$27&gt;=C34,SUM(C39,C45,C51)/$F27,"")</f>
        <v>0</v>
      </c>
      <c r="D54" s="122">
        <f t="shared" si="0"/>
        <v>0</v>
      </c>
      <c r="E54" s="122">
        <f t="shared" si="0"/>
        <v>0</v>
      </c>
      <c r="F54" s="122">
        <f t="shared" si="0"/>
        <v>0</v>
      </c>
      <c r="G54" s="122">
        <f t="shared" si="0"/>
        <v>0</v>
      </c>
      <c r="H54" s="122">
        <f t="shared" si="0"/>
        <v>0</v>
      </c>
      <c r="I54" s="122">
        <f t="shared" si="0"/>
        <v>0</v>
      </c>
      <c r="J54" s="122">
        <f t="shared" si="0"/>
        <v>0</v>
      </c>
      <c r="K54" s="122">
        <f t="shared" si="0"/>
        <v>0</v>
      </c>
      <c r="L54" s="123">
        <f t="shared" si="0"/>
        <v>0</v>
      </c>
      <c r="M54" s="124" t="s">
        <v>99</v>
      </c>
      <c r="N54" s="226">
        <f>MAX(C54:L54)-MIN(C54:L54)</f>
        <v>0</v>
      </c>
    </row>
    <row r="55" spans="2:14" ht="6" customHeight="1" thickTop="1">
      <c r="B55" s="207"/>
      <c r="C55" s="75"/>
      <c r="D55" s="75"/>
      <c r="E55" s="75"/>
      <c r="F55" s="75"/>
      <c r="G55" s="75"/>
      <c r="H55" s="75"/>
      <c r="I55" s="75"/>
      <c r="J55" s="75"/>
      <c r="K55" s="75"/>
      <c r="L55" s="75" t="s">
        <v>20</v>
      </c>
      <c r="M55" s="75"/>
      <c r="N55" s="208" t="s">
        <v>20</v>
      </c>
    </row>
    <row r="56" spans="2:14" ht="12" thickBot="1">
      <c r="B56" s="227" t="s">
        <v>13</v>
      </c>
      <c r="C56" s="75"/>
      <c r="D56" s="75"/>
      <c r="E56" s="75"/>
      <c r="F56" s="75"/>
      <c r="G56" s="75"/>
      <c r="H56" s="126" t="s">
        <v>20</v>
      </c>
      <c r="I56" s="127"/>
      <c r="J56" s="75"/>
      <c r="K56" s="75"/>
      <c r="L56" s="75"/>
      <c r="M56" s="75"/>
      <c r="N56" s="208"/>
    </row>
    <row r="57" spans="2:14" ht="12.75" thickTop="1" thickBot="1">
      <c r="B57" s="211" t="s">
        <v>24</v>
      </c>
      <c r="C57" s="128">
        <f>N40</f>
        <v>0</v>
      </c>
      <c r="D57" s="75"/>
      <c r="E57" s="129" t="s">
        <v>27</v>
      </c>
      <c r="F57" s="130" t="s">
        <v>14</v>
      </c>
      <c r="G57" s="75"/>
      <c r="H57" s="131" t="s">
        <v>82</v>
      </c>
      <c r="I57" s="264"/>
      <c r="J57" s="132" t="s">
        <v>15</v>
      </c>
      <c r="K57" s="132" t="s">
        <v>16</v>
      </c>
      <c r="L57" s="133" t="s">
        <v>17</v>
      </c>
      <c r="M57" s="75"/>
      <c r="N57" s="208"/>
    </row>
    <row r="58" spans="2:14" ht="12" thickTop="1">
      <c r="B58" s="228" t="s">
        <v>26</v>
      </c>
      <c r="C58" s="134">
        <f>N46</f>
        <v>0</v>
      </c>
      <c r="D58" s="75"/>
      <c r="E58" s="135">
        <v>2</v>
      </c>
      <c r="F58" s="136">
        <v>3.2669999999999999</v>
      </c>
      <c r="G58" s="75"/>
      <c r="H58" s="265">
        <f>C61</f>
        <v>0</v>
      </c>
      <c r="I58" s="137"/>
      <c r="J58" s="138">
        <f>VLOOKUP(F29,E58:F59,2)</f>
        <v>2.5750000000000002</v>
      </c>
      <c r="K58" s="75" t="s">
        <v>16</v>
      </c>
      <c r="L58" s="65">
        <f>H58*J58</f>
        <v>0</v>
      </c>
      <c r="M58" s="75"/>
      <c r="N58" s="208"/>
    </row>
    <row r="59" spans="2:14" ht="12" thickBot="1">
      <c r="B59" s="229" t="s">
        <v>67</v>
      </c>
      <c r="C59" s="139">
        <f>IF(F27&gt;2,N52,"")</f>
        <v>0</v>
      </c>
      <c r="D59" s="75"/>
      <c r="E59" s="140">
        <v>3</v>
      </c>
      <c r="F59" s="141">
        <v>2.5750000000000002</v>
      </c>
      <c r="G59" s="75"/>
      <c r="H59" s="142" t="s">
        <v>69</v>
      </c>
      <c r="I59" s="266"/>
      <c r="J59" s="127"/>
      <c r="K59" s="127"/>
      <c r="L59" s="41" t="s">
        <v>20</v>
      </c>
      <c r="M59" s="75"/>
      <c r="N59" s="208"/>
    </row>
    <row r="60" spans="2:14" ht="12.75" thickTop="1" thickBot="1">
      <c r="B60" s="230" t="s">
        <v>18</v>
      </c>
      <c r="C60" s="143">
        <f>SUM(C57:C59)</f>
        <v>0</v>
      </c>
      <c r="D60" s="75"/>
      <c r="E60" s="75"/>
      <c r="F60" s="75"/>
      <c r="G60" s="75"/>
      <c r="H60" s="259"/>
      <c r="I60" s="259"/>
      <c r="J60" s="75"/>
      <c r="K60" s="75"/>
      <c r="L60" s="75"/>
      <c r="M60" s="75"/>
      <c r="N60" s="208"/>
    </row>
    <row r="61" spans="2:14" ht="12.75" thickTop="1" thickBot="1">
      <c r="B61" s="238" t="s">
        <v>55</v>
      </c>
      <c r="C61" s="34">
        <f>C60/F27</f>
        <v>0</v>
      </c>
      <c r="D61" s="75"/>
      <c r="E61" s="129" t="s">
        <v>27</v>
      </c>
      <c r="F61" s="130" t="s">
        <v>91</v>
      </c>
      <c r="G61" s="75"/>
      <c r="H61" s="144" t="s">
        <v>124</v>
      </c>
      <c r="I61" s="145" t="s">
        <v>109</v>
      </c>
      <c r="J61" s="145" t="s">
        <v>92</v>
      </c>
      <c r="K61" s="145" t="s">
        <v>16</v>
      </c>
      <c r="L61" s="146" t="s">
        <v>90</v>
      </c>
      <c r="M61" s="75"/>
      <c r="N61" s="208"/>
    </row>
    <row r="62" spans="2:14" ht="12" thickTop="1">
      <c r="B62" s="227"/>
      <c r="C62" s="147"/>
      <c r="D62" s="75"/>
      <c r="E62" s="135">
        <v>2</v>
      </c>
      <c r="F62" s="148">
        <v>1.88</v>
      </c>
      <c r="G62" s="75"/>
      <c r="H62" s="265">
        <f>N53</f>
        <v>0</v>
      </c>
      <c r="I62" s="267">
        <f>C61</f>
        <v>0</v>
      </c>
      <c r="J62" s="138">
        <f>VLOOKUP(F29,E62:F63,2)</f>
        <v>1.0229999999999999</v>
      </c>
      <c r="K62" s="75" t="s">
        <v>16</v>
      </c>
      <c r="L62" s="65">
        <f>H62+(I62*J62)</f>
        <v>0</v>
      </c>
      <c r="M62" s="75"/>
      <c r="N62" s="208"/>
    </row>
    <row r="63" spans="2:14" ht="12" thickBot="1">
      <c r="B63" s="207"/>
      <c r="C63" s="75"/>
      <c r="D63" s="75"/>
      <c r="E63" s="140">
        <v>3</v>
      </c>
      <c r="F63" s="141">
        <v>1.0229999999999999</v>
      </c>
      <c r="G63" s="75"/>
      <c r="H63" s="125" t="s">
        <v>125</v>
      </c>
      <c r="I63" s="40" t="s">
        <v>109</v>
      </c>
      <c r="J63" s="40" t="s">
        <v>92</v>
      </c>
      <c r="K63" s="40" t="s">
        <v>16</v>
      </c>
      <c r="L63" s="150" t="s">
        <v>93</v>
      </c>
      <c r="M63" s="75"/>
      <c r="N63" s="208"/>
    </row>
    <row r="64" spans="2:14" ht="12.75" thickTop="1" thickBot="1">
      <c r="B64" s="231" t="s">
        <v>20</v>
      </c>
      <c r="C64" s="75"/>
      <c r="D64" s="75"/>
      <c r="E64" s="75"/>
      <c r="F64" s="75"/>
      <c r="G64" s="75"/>
      <c r="H64" s="151">
        <f>N53</f>
        <v>0</v>
      </c>
      <c r="I64" s="152">
        <f>C61</f>
        <v>0</v>
      </c>
      <c r="J64" s="153">
        <f>VLOOKUP(F29,E62:F63,2)</f>
        <v>1.0229999999999999</v>
      </c>
      <c r="K64" s="127" t="s">
        <v>16</v>
      </c>
      <c r="L64" s="66">
        <f>H64-(I64*J64)</f>
        <v>0</v>
      </c>
      <c r="M64" s="75"/>
      <c r="N64" s="208"/>
    </row>
    <row r="65" spans="2:19" ht="7.5" customHeight="1" thickTop="1" thickBot="1">
      <c r="B65" s="231"/>
      <c r="C65" s="75"/>
      <c r="D65" s="75"/>
      <c r="E65" s="75"/>
      <c r="F65" s="75"/>
      <c r="G65" s="75"/>
      <c r="H65" s="154"/>
      <c r="I65" s="149"/>
      <c r="J65" s="138"/>
      <c r="K65" s="75"/>
      <c r="L65" s="155"/>
      <c r="M65" s="75"/>
      <c r="N65" s="208"/>
    </row>
    <row r="66" spans="2:19" ht="12.75" thickTop="1" thickBot="1">
      <c r="B66" s="232" t="s">
        <v>114</v>
      </c>
      <c r="C66" s="156">
        <f>IF(F27&gt;2,MAX(N39,N45,N51),MAX(N39,N45))</f>
        <v>0</v>
      </c>
      <c r="D66" s="75"/>
      <c r="E66" s="75"/>
      <c r="F66" s="75"/>
      <c r="G66" s="75"/>
      <c r="K66" s="75"/>
      <c r="L66" s="40" t="s">
        <v>126</v>
      </c>
      <c r="M66" s="137" t="s">
        <v>16</v>
      </c>
      <c r="N66" s="241">
        <f>F29</f>
        <v>3</v>
      </c>
    </row>
    <row r="67" spans="2:19" ht="12.75" thickTop="1" thickBot="1">
      <c r="B67" s="233" t="s">
        <v>115</v>
      </c>
      <c r="C67" s="156">
        <f>IF(F27&gt;2,MIN(N39,N45,N51),MIN(N39,N45))</f>
        <v>0</v>
      </c>
      <c r="D67" s="75"/>
      <c r="E67" s="75"/>
      <c r="F67" s="75"/>
      <c r="G67" s="75"/>
      <c r="H67" s="40"/>
      <c r="I67" s="137"/>
      <c r="J67" s="40"/>
      <c r="K67" s="75"/>
      <c r="L67" s="259"/>
      <c r="M67" s="75"/>
      <c r="N67" s="208"/>
    </row>
    <row r="68" spans="2:19" ht="12.75" thickTop="1" thickBot="1">
      <c r="B68" s="239" t="s">
        <v>116</v>
      </c>
      <c r="C68" s="240">
        <f>C66-C67</f>
        <v>0</v>
      </c>
      <c r="D68" s="234"/>
      <c r="E68" s="234"/>
      <c r="F68" s="234"/>
      <c r="G68" s="234"/>
      <c r="H68" s="234"/>
      <c r="I68" s="234"/>
      <c r="J68" s="234"/>
      <c r="K68" s="234"/>
      <c r="L68" s="235" t="s">
        <v>127</v>
      </c>
      <c r="M68" s="236" t="s">
        <v>16</v>
      </c>
      <c r="N68" s="242">
        <f>C27</f>
        <v>10</v>
      </c>
    </row>
    <row r="69" spans="2:19" ht="12" thickTop="1"/>
    <row r="70" spans="2:19" ht="12" thickBot="1">
      <c r="B70" s="82" t="s">
        <v>0</v>
      </c>
      <c r="C70" s="80" t="str">
        <f>C19</f>
        <v xml:space="preserve"> </v>
      </c>
      <c r="D70" s="80"/>
      <c r="I70" s="82" t="s">
        <v>1</v>
      </c>
      <c r="J70" s="157"/>
      <c r="K70" s="158" t="str">
        <f>IF(L17&gt;0,L17,"")</f>
        <v xml:space="preserve"> </v>
      </c>
      <c r="L70" s="80"/>
    </row>
    <row r="71" spans="2:19" ht="4.5" customHeight="1" thickBot="1">
      <c r="B71" s="82"/>
      <c r="C71" s="80"/>
      <c r="D71" s="80"/>
      <c r="I71" s="82"/>
      <c r="J71" s="85"/>
      <c r="K71" s="159"/>
      <c r="L71" s="75"/>
    </row>
    <row r="72" spans="2:19" ht="12" thickBot="1">
      <c r="B72" s="82" t="s">
        <v>87</v>
      </c>
      <c r="C72" s="160" t="str">
        <f>J23</f>
        <v xml:space="preserve"> </v>
      </c>
      <c r="D72" s="160"/>
      <c r="I72" s="82" t="s">
        <v>21</v>
      </c>
      <c r="J72" s="161"/>
      <c r="K72" s="80" t="str">
        <f>D25</f>
        <v xml:space="preserve"> </v>
      </c>
      <c r="L72" s="80"/>
      <c r="M72" s="80"/>
    </row>
    <row r="73" spans="2:19" ht="5.25" customHeight="1">
      <c r="B73" s="82"/>
      <c r="C73" s="75"/>
      <c r="D73" s="75"/>
      <c r="I73" s="82"/>
      <c r="J73" s="161"/>
      <c r="K73" s="75"/>
      <c r="L73" s="75"/>
      <c r="M73" s="75"/>
    </row>
    <row r="74" spans="2:19" ht="12" thickBot="1">
      <c r="B74" s="75"/>
      <c r="I74" s="82" t="s">
        <v>28</v>
      </c>
      <c r="J74" s="161"/>
      <c r="K74" s="80" t="str">
        <f>J25</f>
        <v xml:space="preserve"> </v>
      </c>
      <c r="L74" s="80"/>
      <c r="M74" s="80"/>
    </row>
    <row r="75" spans="2:19" s="75" customFormat="1" ht="5.25" customHeight="1">
      <c r="I75" s="82"/>
      <c r="J75" s="85"/>
    </row>
    <row r="76" spans="2:19" ht="12" thickBot="1">
      <c r="I76" s="82" t="s">
        <v>59</v>
      </c>
      <c r="J76" s="85"/>
      <c r="K76" s="80" t="str">
        <f>J27</f>
        <v xml:space="preserve"> </v>
      </c>
      <c r="L76" s="80"/>
      <c r="M76" s="80"/>
    </row>
    <row r="77" spans="2:19" ht="6" customHeight="1" thickBot="1">
      <c r="I77" s="82"/>
      <c r="J77" s="161"/>
      <c r="K77" s="75"/>
      <c r="L77" s="75"/>
      <c r="M77" s="75"/>
    </row>
    <row r="78" spans="2:19" ht="23.25" customHeight="1" thickTop="1" thickBot="1">
      <c r="B78" s="256"/>
      <c r="C78" s="253" t="s">
        <v>30</v>
      </c>
      <c r="D78" s="254"/>
      <c r="E78" s="254"/>
      <c r="F78" s="254"/>
      <c r="G78" s="254"/>
      <c r="H78" s="254"/>
      <c r="I78" s="252"/>
      <c r="J78" s="253" t="s">
        <v>42</v>
      </c>
      <c r="K78" s="254"/>
      <c r="L78" s="254"/>
      <c r="M78" s="254"/>
      <c r="N78" s="255"/>
    </row>
    <row r="79" spans="2:19" ht="4.5" customHeight="1">
      <c r="B79" s="74"/>
      <c r="C79" s="75"/>
      <c r="D79" s="75"/>
      <c r="E79" s="75"/>
      <c r="F79" s="75"/>
      <c r="G79" s="75"/>
      <c r="H79" s="75"/>
      <c r="I79" s="162"/>
      <c r="J79" s="75"/>
      <c r="K79" s="75"/>
      <c r="L79" s="75"/>
      <c r="M79" s="75"/>
      <c r="N79" s="76"/>
    </row>
    <row r="80" spans="2:19" ht="12" thickBot="1">
      <c r="B80" s="81" t="s">
        <v>31</v>
      </c>
      <c r="C80" s="259"/>
      <c r="D80" s="259"/>
      <c r="E80" s="259"/>
      <c r="F80" s="259"/>
      <c r="G80" s="75"/>
      <c r="H80" s="75"/>
      <c r="I80" s="162"/>
      <c r="J80" s="163" t="s">
        <v>47</v>
      </c>
      <c r="K80" s="164" t="s">
        <v>16</v>
      </c>
      <c r="L80" s="75" t="s">
        <v>46</v>
      </c>
      <c r="M80" s="75"/>
      <c r="N80" s="76"/>
      <c r="R80" s="165" t="s">
        <v>64</v>
      </c>
      <c r="S80" s="165" t="s">
        <v>65</v>
      </c>
    </row>
    <row r="81" spans="2:19" ht="12" thickBot="1">
      <c r="B81" s="260"/>
      <c r="C81" s="259"/>
      <c r="D81" s="259"/>
      <c r="E81" s="259"/>
      <c r="F81" s="259"/>
      <c r="G81" s="75"/>
      <c r="H81" s="75"/>
      <c r="I81" s="162"/>
      <c r="J81" s="163" t="s">
        <v>48</v>
      </c>
      <c r="K81" s="164" t="s">
        <v>16</v>
      </c>
      <c r="L81" s="70" t="str">
        <f>IF(C108&gt;0,(C83/C108),"")</f>
        <v/>
      </c>
      <c r="M81" s="75"/>
      <c r="N81" s="76"/>
      <c r="R81" s="73">
        <v>2</v>
      </c>
      <c r="S81" s="73">
        <v>4.5599999999999996</v>
      </c>
    </row>
    <row r="82" spans="2:19" ht="12" thickBot="1">
      <c r="B82" s="261" t="s">
        <v>32</v>
      </c>
      <c r="C82" s="259" t="s">
        <v>112</v>
      </c>
      <c r="D82" s="259"/>
      <c r="E82" s="259" t="str">
        <f>"K1 ("&amp;F29&amp;" trials)="</f>
        <v>K1 (3 trials)=</v>
      </c>
      <c r="F82" s="259"/>
      <c r="G82" s="75">
        <f>VLOOKUP(F29,R81:S82,2)</f>
        <v>3.05</v>
      </c>
      <c r="H82" s="75"/>
      <c r="I82" s="162"/>
      <c r="J82" s="75"/>
      <c r="K82" s="75"/>
      <c r="L82" s="75"/>
      <c r="M82" s="75"/>
      <c r="N82" s="76"/>
      <c r="R82" s="73">
        <v>3</v>
      </c>
      <c r="S82" s="73">
        <v>3.05</v>
      </c>
    </row>
    <row r="83" spans="2:19" ht="12" thickBot="1">
      <c r="B83" s="261" t="s">
        <v>32</v>
      </c>
      <c r="C83" s="259">
        <f>C61*G82</f>
        <v>0</v>
      </c>
      <c r="D83" s="259"/>
      <c r="E83" s="259"/>
      <c r="F83" s="259"/>
      <c r="G83" s="75"/>
      <c r="H83" s="75"/>
      <c r="I83" s="162"/>
      <c r="J83" s="82" t="s">
        <v>98</v>
      </c>
      <c r="K83" s="75"/>
      <c r="L83" s="75"/>
      <c r="M83" s="75"/>
      <c r="N83" s="72">
        <f>IF(J29&gt;0,C83/J$29,"")</f>
        <v>0</v>
      </c>
    </row>
    <row r="84" spans="2:19" ht="4.5" customHeight="1" thickBot="1">
      <c r="B84" s="262"/>
      <c r="C84" s="263"/>
      <c r="D84" s="263"/>
      <c r="E84" s="263"/>
      <c r="F84" s="263"/>
      <c r="G84" s="80"/>
      <c r="H84" s="80"/>
      <c r="I84" s="167"/>
      <c r="J84" s="80"/>
      <c r="K84" s="80"/>
      <c r="L84" s="80"/>
      <c r="M84" s="80"/>
      <c r="N84" s="168"/>
    </row>
    <row r="85" spans="2:19">
      <c r="B85" s="260"/>
      <c r="C85" s="259"/>
      <c r="D85" s="259"/>
      <c r="E85" s="259"/>
      <c r="F85" s="259"/>
      <c r="G85" s="75"/>
      <c r="H85" s="75"/>
      <c r="I85" s="162"/>
      <c r="J85" s="75"/>
      <c r="K85" s="75"/>
      <c r="L85" s="75"/>
      <c r="M85" s="75"/>
      <c r="N85" s="76"/>
    </row>
    <row r="86" spans="2:19">
      <c r="B86" s="81" t="s">
        <v>33</v>
      </c>
      <c r="C86" s="259"/>
      <c r="D86" s="259"/>
      <c r="E86" s="259"/>
      <c r="F86" s="259"/>
      <c r="G86" s="75"/>
      <c r="H86" s="75"/>
      <c r="I86" s="162"/>
      <c r="J86" s="75"/>
      <c r="K86" s="75"/>
      <c r="L86" s="75"/>
      <c r="M86" s="75"/>
      <c r="N86" s="76"/>
    </row>
    <row r="87" spans="2:19" ht="12" thickBot="1">
      <c r="B87" s="260"/>
      <c r="C87" s="259"/>
      <c r="D87" s="259"/>
      <c r="E87" s="259"/>
      <c r="F87" s="259"/>
      <c r="G87" s="75"/>
      <c r="H87" s="75"/>
      <c r="I87" s="162"/>
      <c r="J87" s="163" t="s">
        <v>49</v>
      </c>
      <c r="K87" s="164" t="s">
        <v>16</v>
      </c>
      <c r="L87" s="75" t="s">
        <v>50</v>
      </c>
      <c r="M87" s="75"/>
      <c r="N87" s="76"/>
      <c r="R87" s="165" t="s">
        <v>60</v>
      </c>
      <c r="S87" s="165" t="s">
        <v>61</v>
      </c>
    </row>
    <row r="88" spans="2:19" ht="12" thickBot="1">
      <c r="B88" s="261" t="s">
        <v>34</v>
      </c>
      <c r="C88" s="75" t="s">
        <v>113</v>
      </c>
      <c r="D88" s="259"/>
      <c r="E88" s="259"/>
      <c r="F88" s="259"/>
      <c r="G88" s="75"/>
      <c r="H88" s="75"/>
      <c r="I88" s="162"/>
      <c r="J88" s="163" t="s">
        <v>49</v>
      </c>
      <c r="K88" s="164" t="s">
        <v>16</v>
      </c>
      <c r="L88" s="70" t="str">
        <f>IF(C108&gt;0,C89/C108,"")</f>
        <v/>
      </c>
      <c r="M88" s="75"/>
      <c r="N88" s="76"/>
      <c r="R88" s="73">
        <v>2</v>
      </c>
      <c r="S88" s="73">
        <v>3.65</v>
      </c>
    </row>
    <row r="89" spans="2:19" ht="12" thickBot="1">
      <c r="B89" s="261" t="s">
        <v>34</v>
      </c>
      <c r="C89" s="259">
        <f>IF((C68*G89)^2&lt;C83^2/(N68*N66),0,SQRT((C68*G89)^2-C83^2/(N68*N66)))</f>
        <v>0</v>
      </c>
      <c r="D89" s="259"/>
      <c r="E89" s="259" t="str">
        <f>"K2 ("&amp;F27&amp;" appraisers)="</f>
        <v>K2 (3 appraisers)=</v>
      </c>
      <c r="F89" s="259"/>
      <c r="G89" s="169">
        <f>VLOOKUP(F27,R88:S89,2)</f>
        <v>2.7</v>
      </c>
      <c r="H89" s="75"/>
      <c r="I89" s="162"/>
      <c r="J89" s="75"/>
      <c r="K89" s="75"/>
      <c r="L89" s="75"/>
      <c r="M89" s="75"/>
      <c r="N89" s="76"/>
      <c r="R89" s="73">
        <v>3</v>
      </c>
      <c r="S89" s="170">
        <v>2.7</v>
      </c>
    </row>
    <row r="90" spans="2:19" ht="12" thickBot="1">
      <c r="B90" s="260"/>
      <c r="C90" s="259"/>
      <c r="D90" s="259"/>
      <c r="E90" s="259"/>
      <c r="F90" s="259"/>
      <c r="G90" s="75"/>
      <c r="H90" s="75"/>
      <c r="I90" s="162"/>
      <c r="J90" s="82" t="s">
        <v>102</v>
      </c>
      <c r="K90" s="75"/>
      <c r="L90" s="75"/>
      <c r="M90" s="75"/>
      <c r="N90" s="72">
        <f>IF(J29&gt;0,C89/J$29,"")</f>
        <v>0</v>
      </c>
    </row>
    <row r="91" spans="2:19" ht="4.5" customHeight="1" thickBot="1">
      <c r="B91" s="262"/>
      <c r="C91" s="263"/>
      <c r="D91" s="263"/>
      <c r="E91" s="263"/>
      <c r="F91" s="263"/>
      <c r="G91" s="80"/>
      <c r="H91" s="80"/>
      <c r="I91" s="80"/>
      <c r="J91" s="80"/>
      <c r="K91" s="80"/>
      <c r="L91" s="80"/>
      <c r="M91" s="80"/>
      <c r="N91" s="171"/>
    </row>
    <row r="92" spans="2:19">
      <c r="B92" s="260"/>
      <c r="C92" s="259"/>
      <c r="D92" s="259"/>
      <c r="E92" s="259"/>
      <c r="F92" s="259"/>
      <c r="G92" s="75"/>
      <c r="H92" s="75"/>
      <c r="I92" s="162"/>
      <c r="J92" s="75"/>
      <c r="K92" s="75"/>
      <c r="L92" s="75"/>
      <c r="M92" s="75"/>
      <c r="N92" s="76"/>
    </row>
    <row r="93" spans="2:19" ht="12" thickBot="1">
      <c r="B93" s="81" t="s">
        <v>35</v>
      </c>
      <c r="C93" s="259"/>
      <c r="D93" s="259"/>
      <c r="E93" s="259"/>
      <c r="F93" s="259"/>
      <c r="G93" s="75"/>
      <c r="H93" s="75"/>
      <c r="I93" s="162"/>
      <c r="J93" s="163" t="s">
        <v>51</v>
      </c>
      <c r="K93" s="164" t="s">
        <v>16</v>
      </c>
      <c r="L93" s="75" t="s">
        <v>52</v>
      </c>
      <c r="M93" s="75"/>
      <c r="N93" s="76"/>
    </row>
    <row r="94" spans="2:19" ht="12" thickBot="1">
      <c r="B94" s="260"/>
      <c r="C94" s="259"/>
      <c r="D94" s="259"/>
      <c r="E94" s="259"/>
      <c r="F94" s="259"/>
      <c r="G94" s="75"/>
      <c r="H94" s="75"/>
      <c r="I94" s="162"/>
      <c r="J94" s="163" t="s">
        <v>51</v>
      </c>
      <c r="K94" s="164" t="s">
        <v>16</v>
      </c>
      <c r="L94" s="70" t="str">
        <f>IF(C108&gt;0,C96/C108,"")</f>
        <v/>
      </c>
      <c r="M94" s="75"/>
      <c r="N94" s="76"/>
    </row>
    <row r="95" spans="2:19" ht="12" thickBot="1">
      <c r="B95" s="261" t="s">
        <v>36</v>
      </c>
      <c r="C95" s="259" t="s">
        <v>37</v>
      </c>
      <c r="D95" s="259"/>
      <c r="E95" s="259"/>
      <c r="F95" s="259"/>
      <c r="G95" s="75"/>
      <c r="H95" s="75"/>
      <c r="I95" s="162"/>
      <c r="J95" s="75"/>
      <c r="K95" s="75"/>
      <c r="L95" s="75"/>
      <c r="M95" s="75"/>
      <c r="N95" s="76"/>
    </row>
    <row r="96" spans="2:19" ht="12" thickBot="1">
      <c r="B96" s="261" t="s">
        <v>36</v>
      </c>
      <c r="C96" s="259">
        <f>SQRT(ABS(C83^2+C89^2))</f>
        <v>0</v>
      </c>
      <c r="D96" s="259"/>
      <c r="E96" s="259"/>
      <c r="F96" s="259"/>
      <c r="G96" s="75"/>
      <c r="H96" s="75"/>
      <c r="I96" s="162"/>
      <c r="J96" s="82" t="s">
        <v>101</v>
      </c>
      <c r="K96" s="75"/>
      <c r="L96" s="75"/>
      <c r="M96" s="75"/>
      <c r="N96" s="72">
        <f>IF(J29&gt;0,C96/J$29,"")</f>
        <v>0</v>
      </c>
    </row>
    <row r="97" spans="2:17" ht="4.5" customHeight="1" thickBot="1">
      <c r="B97" s="166"/>
      <c r="C97" s="80"/>
      <c r="D97" s="80"/>
      <c r="E97" s="80"/>
      <c r="F97" s="80"/>
      <c r="G97" s="80"/>
      <c r="H97" s="80"/>
      <c r="I97" s="167"/>
      <c r="J97" s="80"/>
      <c r="K97" s="80"/>
      <c r="L97" s="80"/>
      <c r="M97" s="80"/>
      <c r="N97" s="168"/>
    </row>
    <row r="98" spans="2:17">
      <c r="B98" s="74"/>
      <c r="C98" s="75"/>
      <c r="D98" s="75"/>
      <c r="E98" s="75"/>
      <c r="F98" s="75"/>
      <c r="G98" s="75"/>
      <c r="H98" s="172"/>
      <c r="I98" s="162"/>
      <c r="J98" s="75"/>
      <c r="K98" s="75"/>
      <c r="L98" s="75"/>
      <c r="M98" s="75"/>
      <c r="N98" s="76"/>
      <c r="P98" s="73" t="s">
        <v>56</v>
      </c>
      <c r="Q98" s="73" t="s">
        <v>41</v>
      </c>
    </row>
    <row r="99" spans="2:17" ht="12" thickBot="1">
      <c r="B99" s="81" t="s">
        <v>57</v>
      </c>
      <c r="C99" s="259"/>
      <c r="D99" s="259"/>
      <c r="E99" s="75"/>
      <c r="F99" s="75"/>
      <c r="G99" s="75"/>
      <c r="H99" s="172"/>
      <c r="I99" s="162"/>
      <c r="J99" s="163" t="s">
        <v>19</v>
      </c>
      <c r="K99" s="164" t="s">
        <v>16</v>
      </c>
      <c r="L99" s="75" t="s">
        <v>53</v>
      </c>
      <c r="M99" s="75"/>
      <c r="N99" s="76"/>
      <c r="P99" s="73">
        <v>2</v>
      </c>
      <c r="Q99" s="73">
        <v>3.65</v>
      </c>
    </row>
    <row r="100" spans="2:17" ht="12" thickBot="1">
      <c r="B100" s="260"/>
      <c r="C100" s="259"/>
      <c r="D100" s="259"/>
      <c r="E100" s="75"/>
      <c r="F100" s="75"/>
      <c r="G100" s="75"/>
      <c r="H100" s="172"/>
      <c r="I100" s="162"/>
      <c r="J100" s="163" t="s">
        <v>19</v>
      </c>
      <c r="K100" s="164" t="s">
        <v>16</v>
      </c>
      <c r="L100" s="70" t="str">
        <f>IF(C108&gt;0,C102/C108,"")</f>
        <v/>
      </c>
      <c r="M100" s="75"/>
      <c r="N100" s="76"/>
      <c r="P100" s="73">
        <v>3</v>
      </c>
      <c r="Q100" s="170">
        <v>2.7</v>
      </c>
    </row>
    <row r="101" spans="2:17" ht="12" thickBot="1">
      <c r="B101" s="261" t="s">
        <v>38</v>
      </c>
      <c r="C101" s="259" t="s">
        <v>39</v>
      </c>
      <c r="D101" s="259"/>
      <c r="E101" s="173" t="s">
        <v>40</v>
      </c>
      <c r="F101" s="174" t="s">
        <v>41</v>
      </c>
      <c r="G101" s="75"/>
      <c r="H101" s="172"/>
      <c r="I101" s="162"/>
      <c r="J101" s="75"/>
      <c r="K101" s="75"/>
      <c r="L101" s="75"/>
      <c r="M101" s="75"/>
      <c r="N101" s="76"/>
      <c r="P101" s="73">
        <v>4</v>
      </c>
      <c r="Q101" s="170">
        <v>2.2999999999999998</v>
      </c>
    </row>
    <row r="102" spans="2:17" ht="12" thickBot="1">
      <c r="B102" s="261" t="s">
        <v>38</v>
      </c>
      <c r="C102" s="259">
        <f>N54*F102</f>
        <v>0</v>
      </c>
      <c r="D102" s="259"/>
      <c r="E102" s="83">
        <f>C27</f>
        <v>10</v>
      </c>
      <c r="F102" s="175">
        <f>VLOOKUP(E102,P99:Q107,2)</f>
        <v>1.62</v>
      </c>
      <c r="G102" s="75"/>
      <c r="H102" s="172"/>
      <c r="I102" s="162"/>
      <c r="J102" s="82" t="s">
        <v>100</v>
      </c>
      <c r="K102" s="75"/>
      <c r="L102" s="75"/>
      <c r="M102" s="75"/>
      <c r="N102" s="72">
        <f>IF(J29&gt;0,C102/J$29,"")</f>
        <v>0</v>
      </c>
      <c r="P102" s="73">
        <v>5</v>
      </c>
      <c r="Q102" s="73">
        <v>2.08</v>
      </c>
    </row>
    <row r="103" spans="2:17" ht="4.5" customHeight="1" thickBot="1">
      <c r="B103" s="262"/>
      <c r="C103" s="263"/>
      <c r="D103" s="263"/>
      <c r="E103" s="80"/>
      <c r="F103" s="80"/>
      <c r="G103" s="80"/>
      <c r="H103" s="176"/>
      <c r="I103" s="167"/>
      <c r="J103" s="80"/>
      <c r="K103" s="80"/>
      <c r="L103" s="80"/>
      <c r="M103" s="80"/>
      <c r="N103" s="237"/>
      <c r="P103" s="73">
        <v>6</v>
      </c>
      <c r="Q103" s="73">
        <v>1.93</v>
      </c>
    </row>
    <row r="104" spans="2:17" ht="12" customHeight="1">
      <c r="B104" s="260"/>
      <c r="C104" s="259"/>
      <c r="D104" s="259"/>
      <c r="E104" s="75"/>
      <c r="F104" s="75"/>
      <c r="G104" s="75"/>
      <c r="H104" s="75"/>
      <c r="I104" s="162"/>
      <c r="J104" s="75"/>
      <c r="K104" s="75"/>
      <c r="L104" s="75"/>
      <c r="M104" s="75"/>
      <c r="N104" s="76"/>
      <c r="P104" s="73">
        <v>7</v>
      </c>
      <c r="Q104" s="73">
        <v>1.82</v>
      </c>
    </row>
    <row r="105" spans="2:17" ht="12" customHeight="1">
      <c r="B105" s="81" t="s">
        <v>43</v>
      </c>
      <c r="C105" s="259"/>
      <c r="D105" s="259"/>
      <c r="E105" s="75"/>
      <c r="F105" s="75"/>
      <c r="G105" s="75"/>
      <c r="H105" s="75"/>
      <c r="I105" s="162"/>
      <c r="J105" s="75"/>
      <c r="K105" s="75"/>
      <c r="L105" s="75"/>
      <c r="M105" s="75"/>
      <c r="N105" s="76"/>
      <c r="P105" s="73">
        <v>8</v>
      </c>
      <c r="Q105" s="73">
        <v>1.74</v>
      </c>
    </row>
    <row r="106" spans="2:17">
      <c r="B106" s="260"/>
      <c r="C106" s="259"/>
      <c r="D106" s="259"/>
      <c r="E106" s="75"/>
      <c r="F106" s="75"/>
      <c r="G106" s="75"/>
      <c r="H106" s="75"/>
      <c r="I106" s="162"/>
      <c r="J106" s="75"/>
      <c r="K106" s="75"/>
      <c r="L106" s="75"/>
      <c r="M106" s="75"/>
      <c r="N106" s="76"/>
      <c r="P106" s="73">
        <v>9</v>
      </c>
      <c r="Q106" s="73">
        <v>1.67</v>
      </c>
    </row>
    <row r="107" spans="2:17">
      <c r="B107" s="261" t="s">
        <v>44</v>
      </c>
      <c r="C107" s="259" t="s">
        <v>45</v>
      </c>
      <c r="D107" s="259"/>
      <c r="E107" s="75"/>
      <c r="F107" s="75"/>
      <c r="G107" s="75"/>
      <c r="H107" s="75"/>
      <c r="I107" s="162"/>
      <c r="J107" s="75"/>
      <c r="K107" s="75"/>
      <c r="L107" s="75"/>
      <c r="M107" s="75"/>
      <c r="N107" s="76"/>
      <c r="P107" s="73">
        <v>10</v>
      </c>
      <c r="Q107" s="73">
        <v>1.62</v>
      </c>
    </row>
    <row r="108" spans="2:17">
      <c r="B108" s="261" t="s">
        <v>44</v>
      </c>
      <c r="C108" s="259">
        <f>SQRT(ABS(C96^2+C102^2))</f>
        <v>0</v>
      </c>
      <c r="D108" s="259"/>
      <c r="E108" s="75"/>
      <c r="F108" s="75"/>
      <c r="G108" s="75"/>
      <c r="H108" s="75"/>
      <c r="I108" s="162"/>
      <c r="J108" s="75"/>
      <c r="K108" s="75"/>
      <c r="L108" s="75"/>
      <c r="M108" s="75"/>
      <c r="N108" s="76"/>
    </row>
    <row r="109" spans="2:17" ht="12" thickBot="1">
      <c r="B109" s="177"/>
      <c r="C109" s="127"/>
      <c r="D109" s="127"/>
      <c r="E109" s="127"/>
      <c r="F109" s="127"/>
      <c r="G109" s="127"/>
      <c r="H109" s="127"/>
      <c r="I109" s="178"/>
      <c r="J109" s="127"/>
      <c r="K109" s="127"/>
      <c r="L109" s="127"/>
      <c r="M109" s="127"/>
      <c r="N109" s="179"/>
    </row>
    <row r="110" spans="2:17" ht="6.75" customHeight="1" thickTop="1"/>
    <row r="111" spans="2:17" ht="3" customHeight="1">
      <c r="B111" s="73" t="s">
        <v>20</v>
      </c>
      <c r="C111" s="73" t="s">
        <v>20</v>
      </c>
    </row>
    <row r="113" spans="2:30">
      <c r="B113" s="180" t="s">
        <v>20</v>
      </c>
    </row>
    <row r="114" spans="2:30">
      <c r="V114" s="73" t="s">
        <v>96</v>
      </c>
      <c r="W114" s="73" t="s">
        <v>94</v>
      </c>
      <c r="AB114" s="73" t="s">
        <v>89</v>
      </c>
      <c r="AC114" s="73" t="s">
        <v>94</v>
      </c>
      <c r="AD114" s="73" t="s">
        <v>95</v>
      </c>
    </row>
    <row r="115" spans="2:30">
      <c r="R115" s="73">
        <v>1</v>
      </c>
      <c r="S115" s="181">
        <f>C40</f>
        <v>0</v>
      </c>
      <c r="T115" s="182"/>
      <c r="U115" s="182"/>
      <c r="V115" s="183">
        <f>C$61</f>
        <v>0</v>
      </c>
      <c r="W115" s="184">
        <f>L$58</f>
        <v>0</v>
      </c>
      <c r="Y115" s="181">
        <f>C39</f>
        <v>0</v>
      </c>
      <c r="Z115" s="182"/>
      <c r="AA115" s="182"/>
      <c r="AB115" s="185">
        <f>N$53</f>
        <v>0</v>
      </c>
      <c r="AC115" s="185">
        <f>L$62</f>
        <v>0</v>
      </c>
      <c r="AD115" s="186">
        <f>L$64</f>
        <v>0</v>
      </c>
    </row>
    <row r="116" spans="2:30">
      <c r="R116" s="73">
        <v>2</v>
      </c>
      <c r="S116" s="187">
        <f>D40</f>
        <v>0</v>
      </c>
      <c r="T116" s="75"/>
      <c r="U116" s="75"/>
      <c r="V116" s="154">
        <f t="shared" ref="V116:V144" si="1">C$61</f>
        <v>0</v>
      </c>
      <c r="W116" s="172">
        <f t="shared" ref="W116:W144" si="2">L$58</f>
        <v>0</v>
      </c>
      <c r="Y116" s="187">
        <f>D39</f>
        <v>0</v>
      </c>
      <c r="Z116" s="75"/>
      <c r="AA116" s="75"/>
      <c r="AB116" s="155">
        <f t="shared" ref="AB116:AB144" si="3">N$53</f>
        <v>0</v>
      </c>
      <c r="AC116" s="155">
        <f t="shared" ref="AC116:AC144" si="4">L$62</f>
        <v>0</v>
      </c>
      <c r="AD116" s="188">
        <f t="shared" ref="AD116:AD144" si="5">L$64</f>
        <v>0</v>
      </c>
    </row>
    <row r="117" spans="2:30">
      <c r="R117" s="73">
        <v>3</v>
      </c>
      <c r="S117" s="187">
        <f>E40</f>
        <v>0</v>
      </c>
      <c r="T117" s="75"/>
      <c r="U117" s="75"/>
      <c r="V117" s="154">
        <f t="shared" si="1"/>
        <v>0</v>
      </c>
      <c r="W117" s="172">
        <f t="shared" si="2"/>
        <v>0</v>
      </c>
      <c r="Y117" s="187">
        <f>E39</f>
        <v>0</v>
      </c>
      <c r="Z117" s="75"/>
      <c r="AA117" s="75"/>
      <c r="AB117" s="155">
        <f t="shared" si="3"/>
        <v>0</v>
      </c>
      <c r="AC117" s="155">
        <f t="shared" si="4"/>
        <v>0</v>
      </c>
      <c r="AD117" s="188">
        <f t="shared" si="5"/>
        <v>0</v>
      </c>
    </row>
    <row r="118" spans="2:30">
      <c r="R118" s="73">
        <v>4</v>
      </c>
      <c r="S118" s="187">
        <f>F40</f>
        <v>0</v>
      </c>
      <c r="T118" s="75"/>
      <c r="U118" s="75"/>
      <c r="V118" s="154">
        <f t="shared" si="1"/>
        <v>0</v>
      </c>
      <c r="W118" s="172">
        <f t="shared" si="2"/>
        <v>0</v>
      </c>
      <c r="Y118" s="187">
        <f>F39</f>
        <v>0</v>
      </c>
      <c r="Z118" s="75"/>
      <c r="AA118" s="75"/>
      <c r="AB118" s="155">
        <f t="shared" si="3"/>
        <v>0</v>
      </c>
      <c r="AC118" s="155">
        <f t="shared" si="4"/>
        <v>0</v>
      </c>
      <c r="AD118" s="188">
        <f t="shared" si="5"/>
        <v>0</v>
      </c>
    </row>
    <row r="119" spans="2:30">
      <c r="R119" s="73">
        <v>5</v>
      </c>
      <c r="S119" s="187">
        <f>G40</f>
        <v>0</v>
      </c>
      <c r="T119" s="75"/>
      <c r="U119" s="75"/>
      <c r="V119" s="154">
        <f t="shared" si="1"/>
        <v>0</v>
      </c>
      <c r="W119" s="172">
        <f t="shared" si="2"/>
        <v>0</v>
      </c>
      <c r="Y119" s="187">
        <f>G39</f>
        <v>0</v>
      </c>
      <c r="Z119" s="75"/>
      <c r="AA119" s="75"/>
      <c r="AB119" s="155">
        <f t="shared" si="3"/>
        <v>0</v>
      </c>
      <c r="AC119" s="155">
        <f t="shared" si="4"/>
        <v>0</v>
      </c>
      <c r="AD119" s="188">
        <f t="shared" si="5"/>
        <v>0</v>
      </c>
    </row>
    <row r="120" spans="2:30">
      <c r="R120" s="73">
        <v>6</v>
      </c>
      <c r="S120" s="187">
        <f>H40</f>
        <v>0</v>
      </c>
      <c r="T120" s="75"/>
      <c r="U120" s="75"/>
      <c r="V120" s="154">
        <f t="shared" si="1"/>
        <v>0</v>
      </c>
      <c r="W120" s="172">
        <f t="shared" si="2"/>
        <v>0</v>
      </c>
      <c r="Y120" s="187">
        <f>H39</f>
        <v>0</v>
      </c>
      <c r="Z120" s="75"/>
      <c r="AA120" s="75"/>
      <c r="AB120" s="155">
        <f t="shared" si="3"/>
        <v>0</v>
      </c>
      <c r="AC120" s="155">
        <f t="shared" si="4"/>
        <v>0</v>
      </c>
      <c r="AD120" s="188">
        <f t="shared" si="5"/>
        <v>0</v>
      </c>
    </row>
    <row r="121" spans="2:30">
      <c r="R121" s="73">
        <v>7</v>
      </c>
      <c r="S121" s="187">
        <f>I40</f>
        <v>0</v>
      </c>
      <c r="T121" s="75"/>
      <c r="U121" s="75"/>
      <c r="V121" s="154">
        <f t="shared" si="1"/>
        <v>0</v>
      </c>
      <c r="W121" s="172">
        <f t="shared" si="2"/>
        <v>0</v>
      </c>
      <c r="Y121" s="187">
        <f>I39</f>
        <v>0</v>
      </c>
      <c r="Z121" s="75"/>
      <c r="AA121" s="75"/>
      <c r="AB121" s="155">
        <f t="shared" si="3"/>
        <v>0</v>
      </c>
      <c r="AC121" s="155">
        <f t="shared" si="4"/>
        <v>0</v>
      </c>
      <c r="AD121" s="188">
        <f t="shared" si="5"/>
        <v>0</v>
      </c>
    </row>
    <row r="122" spans="2:30">
      <c r="R122" s="73">
        <v>8</v>
      </c>
      <c r="S122" s="187">
        <f>J40</f>
        <v>0</v>
      </c>
      <c r="T122" s="75"/>
      <c r="U122" s="75"/>
      <c r="V122" s="154">
        <f t="shared" si="1"/>
        <v>0</v>
      </c>
      <c r="W122" s="172">
        <f t="shared" si="2"/>
        <v>0</v>
      </c>
      <c r="Y122" s="187">
        <f>J39</f>
        <v>0</v>
      </c>
      <c r="Z122" s="75"/>
      <c r="AA122" s="75"/>
      <c r="AB122" s="155">
        <f t="shared" si="3"/>
        <v>0</v>
      </c>
      <c r="AC122" s="155">
        <f t="shared" si="4"/>
        <v>0</v>
      </c>
      <c r="AD122" s="188">
        <f t="shared" si="5"/>
        <v>0</v>
      </c>
    </row>
    <row r="123" spans="2:30">
      <c r="R123" s="73">
        <v>9</v>
      </c>
      <c r="S123" s="187">
        <f>K40</f>
        <v>0</v>
      </c>
      <c r="T123" s="75"/>
      <c r="U123" s="75"/>
      <c r="V123" s="154">
        <f t="shared" si="1"/>
        <v>0</v>
      </c>
      <c r="W123" s="172">
        <f t="shared" si="2"/>
        <v>0</v>
      </c>
      <c r="Y123" s="187">
        <f>K39</f>
        <v>0</v>
      </c>
      <c r="Z123" s="75"/>
      <c r="AA123" s="75"/>
      <c r="AB123" s="155">
        <f t="shared" si="3"/>
        <v>0</v>
      </c>
      <c r="AC123" s="155">
        <f t="shared" si="4"/>
        <v>0</v>
      </c>
      <c r="AD123" s="188">
        <f t="shared" si="5"/>
        <v>0</v>
      </c>
    </row>
    <row r="124" spans="2:30">
      <c r="R124" s="73">
        <v>10</v>
      </c>
      <c r="S124" s="187">
        <f>L40</f>
        <v>0</v>
      </c>
      <c r="T124" s="75"/>
      <c r="U124" s="75"/>
      <c r="V124" s="154">
        <f t="shared" si="1"/>
        <v>0</v>
      </c>
      <c r="W124" s="172">
        <f t="shared" si="2"/>
        <v>0</v>
      </c>
      <c r="Y124" s="187">
        <f>L39</f>
        <v>0</v>
      </c>
      <c r="Z124" s="75"/>
      <c r="AA124" s="75"/>
      <c r="AB124" s="155">
        <f t="shared" si="3"/>
        <v>0</v>
      </c>
      <c r="AC124" s="155">
        <f t="shared" si="4"/>
        <v>0</v>
      </c>
      <c r="AD124" s="188">
        <f t="shared" si="5"/>
        <v>0</v>
      </c>
    </row>
    <row r="125" spans="2:30">
      <c r="R125" s="73">
        <v>1</v>
      </c>
      <c r="S125" s="162"/>
      <c r="T125" s="155">
        <f>C46</f>
        <v>0</v>
      </c>
      <c r="U125" s="75"/>
      <c r="V125" s="154">
        <f t="shared" si="1"/>
        <v>0</v>
      </c>
      <c r="W125" s="172">
        <f t="shared" si="2"/>
        <v>0</v>
      </c>
      <c r="Y125" s="162"/>
      <c r="Z125" s="155">
        <f>C$45</f>
        <v>0</v>
      </c>
      <c r="AA125" s="75"/>
      <c r="AB125" s="155">
        <f t="shared" si="3"/>
        <v>0</v>
      </c>
      <c r="AC125" s="155">
        <f t="shared" si="4"/>
        <v>0</v>
      </c>
      <c r="AD125" s="188">
        <f t="shared" si="5"/>
        <v>0</v>
      </c>
    </row>
    <row r="126" spans="2:30">
      <c r="R126" s="73">
        <v>2</v>
      </c>
      <c r="S126" s="162"/>
      <c r="T126" s="155">
        <f>D46</f>
        <v>0</v>
      </c>
      <c r="U126" s="75"/>
      <c r="V126" s="154">
        <f t="shared" si="1"/>
        <v>0</v>
      </c>
      <c r="W126" s="172">
        <f t="shared" si="2"/>
        <v>0</v>
      </c>
      <c r="Y126" s="162"/>
      <c r="Z126" s="155">
        <f>D45</f>
        <v>0</v>
      </c>
      <c r="AA126" s="75"/>
      <c r="AB126" s="155">
        <f t="shared" si="3"/>
        <v>0</v>
      </c>
      <c r="AC126" s="155">
        <f t="shared" si="4"/>
        <v>0</v>
      </c>
      <c r="AD126" s="188">
        <f t="shared" si="5"/>
        <v>0</v>
      </c>
    </row>
    <row r="127" spans="2:30">
      <c r="R127" s="73">
        <v>3</v>
      </c>
      <c r="S127" s="162"/>
      <c r="T127" s="155">
        <f>E46</f>
        <v>0</v>
      </c>
      <c r="U127" s="75"/>
      <c r="V127" s="154">
        <f t="shared" si="1"/>
        <v>0</v>
      </c>
      <c r="W127" s="172">
        <f t="shared" si="2"/>
        <v>0</v>
      </c>
      <c r="Y127" s="162"/>
      <c r="Z127" s="155">
        <f>E45</f>
        <v>0</v>
      </c>
      <c r="AA127" s="75"/>
      <c r="AB127" s="155">
        <f t="shared" si="3"/>
        <v>0</v>
      </c>
      <c r="AC127" s="155">
        <f t="shared" si="4"/>
        <v>0</v>
      </c>
      <c r="AD127" s="188">
        <f t="shared" si="5"/>
        <v>0</v>
      </c>
    </row>
    <row r="128" spans="2:30">
      <c r="R128" s="73">
        <v>4</v>
      </c>
      <c r="S128" s="162"/>
      <c r="T128" s="155">
        <f>F46</f>
        <v>0</v>
      </c>
      <c r="U128" s="75"/>
      <c r="V128" s="154">
        <f t="shared" si="1"/>
        <v>0</v>
      </c>
      <c r="W128" s="172">
        <f t="shared" si="2"/>
        <v>0</v>
      </c>
      <c r="Y128" s="162"/>
      <c r="Z128" s="155">
        <f>F45</f>
        <v>0</v>
      </c>
      <c r="AA128" s="75"/>
      <c r="AB128" s="155">
        <f t="shared" si="3"/>
        <v>0</v>
      </c>
      <c r="AC128" s="155">
        <f t="shared" si="4"/>
        <v>0</v>
      </c>
      <c r="AD128" s="188">
        <f t="shared" si="5"/>
        <v>0</v>
      </c>
    </row>
    <row r="129" spans="16:30">
      <c r="R129" s="73">
        <v>5</v>
      </c>
      <c r="S129" s="162"/>
      <c r="T129" s="155">
        <f>G46</f>
        <v>0</v>
      </c>
      <c r="U129" s="75"/>
      <c r="V129" s="154">
        <f t="shared" si="1"/>
        <v>0</v>
      </c>
      <c r="W129" s="172">
        <f t="shared" si="2"/>
        <v>0</v>
      </c>
      <c r="Y129" s="162"/>
      <c r="Z129" s="155">
        <f>G45</f>
        <v>0</v>
      </c>
      <c r="AA129" s="75"/>
      <c r="AB129" s="155">
        <f t="shared" si="3"/>
        <v>0</v>
      </c>
      <c r="AC129" s="155">
        <f t="shared" si="4"/>
        <v>0</v>
      </c>
      <c r="AD129" s="188">
        <f t="shared" si="5"/>
        <v>0</v>
      </c>
    </row>
    <row r="130" spans="16:30">
      <c r="R130" s="73">
        <v>6</v>
      </c>
      <c r="S130" s="162"/>
      <c r="T130" s="155">
        <f>H46</f>
        <v>0</v>
      </c>
      <c r="U130" s="75"/>
      <c r="V130" s="154">
        <f t="shared" si="1"/>
        <v>0</v>
      </c>
      <c r="W130" s="172">
        <f t="shared" si="2"/>
        <v>0</v>
      </c>
      <c r="Y130" s="162"/>
      <c r="Z130" s="155">
        <f>H45</f>
        <v>0</v>
      </c>
      <c r="AA130" s="75"/>
      <c r="AB130" s="155">
        <f t="shared" si="3"/>
        <v>0</v>
      </c>
      <c r="AC130" s="155">
        <f t="shared" si="4"/>
        <v>0</v>
      </c>
      <c r="AD130" s="188">
        <f t="shared" si="5"/>
        <v>0</v>
      </c>
    </row>
    <row r="131" spans="16:30">
      <c r="R131" s="73">
        <v>7</v>
      </c>
      <c r="S131" s="162"/>
      <c r="T131" s="155">
        <f>I46</f>
        <v>0</v>
      </c>
      <c r="U131" s="75"/>
      <c r="V131" s="154">
        <f t="shared" si="1"/>
        <v>0</v>
      </c>
      <c r="W131" s="172">
        <f t="shared" si="2"/>
        <v>0</v>
      </c>
      <c r="Y131" s="162"/>
      <c r="Z131" s="155">
        <f>I45</f>
        <v>0</v>
      </c>
      <c r="AA131" s="75"/>
      <c r="AB131" s="155">
        <f t="shared" si="3"/>
        <v>0</v>
      </c>
      <c r="AC131" s="155">
        <f t="shared" si="4"/>
        <v>0</v>
      </c>
      <c r="AD131" s="188">
        <f t="shared" si="5"/>
        <v>0</v>
      </c>
    </row>
    <row r="132" spans="16:30">
      <c r="R132" s="73">
        <v>8</v>
      </c>
      <c r="S132" s="162"/>
      <c r="T132" s="155">
        <f>J46</f>
        <v>0</v>
      </c>
      <c r="U132" s="75"/>
      <c r="V132" s="154">
        <f t="shared" si="1"/>
        <v>0</v>
      </c>
      <c r="W132" s="172">
        <f t="shared" si="2"/>
        <v>0</v>
      </c>
      <c r="Y132" s="162"/>
      <c r="Z132" s="155">
        <f>J45</f>
        <v>0</v>
      </c>
      <c r="AA132" s="75"/>
      <c r="AB132" s="155">
        <f t="shared" si="3"/>
        <v>0</v>
      </c>
      <c r="AC132" s="155">
        <f t="shared" si="4"/>
        <v>0</v>
      </c>
      <c r="AD132" s="188">
        <f t="shared" si="5"/>
        <v>0</v>
      </c>
    </row>
    <row r="133" spans="16:30">
      <c r="R133" s="73">
        <v>9</v>
      </c>
      <c r="S133" s="162"/>
      <c r="T133" s="155">
        <f>K46</f>
        <v>0</v>
      </c>
      <c r="U133" s="75"/>
      <c r="V133" s="154">
        <f t="shared" si="1"/>
        <v>0</v>
      </c>
      <c r="W133" s="172">
        <f t="shared" si="2"/>
        <v>0</v>
      </c>
      <c r="Y133" s="162"/>
      <c r="Z133" s="155">
        <f>K45</f>
        <v>0</v>
      </c>
      <c r="AA133" s="75"/>
      <c r="AB133" s="155">
        <f t="shared" si="3"/>
        <v>0</v>
      </c>
      <c r="AC133" s="155">
        <f t="shared" si="4"/>
        <v>0</v>
      </c>
      <c r="AD133" s="188">
        <f t="shared" si="5"/>
        <v>0</v>
      </c>
    </row>
    <row r="134" spans="16:30">
      <c r="R134" s="73">
        <v>10</v>
      </c>
      <c r="S134" s="162"/>
      <c r="T134" s="155">
        <f>L46</f>
        <v>0</v>
      </c>
      <c r="U134" s="75"/>
      <c r="V134" s="154">
        <f t="shared" si="1"/>
        <v>0</v>
      </c>
      <c r="W134" s="172">
        <f t="shared" si="2"/>
        <v>0</v>
      </c>
      <c r="Y134" s="162"/>
      <c r="Z134" s="155">
        <f>L45</f>
        <v>0</v>
      </c>
      <c r="AA134" s="75"/>
      <c r="AB134" s="155">
        <f t="shared" si="3"/>
        <v>0</v>
      </c>
      <c r="AC134" s="155">
        <f t="shared" si="4"/>
        <v>0</v>
      </c>
      <c r="AD134" s="188">
        <f t="shared" si="5"/>
        <v>0</v>
      </c>
    </row>
    <row r="135" spans="16:30">
      <c r="R135" s="73">
        <v>1</v>
      </c>
      <c r="S135" s="162"/>
      <c r="T135" s="75"/>
      <c r="U135" s="155">
        <f>C52</f>
        <v>0</v>
      </c>
      <c r="V135" s="154">
        <f t="shared" si="1"/>
        <v>0</v>
      </c>
      <c r="W135" s="172">
        <f t="shared" si="2"/>
        <v>0</v>
      </c>
      <c r="Y135" s="162"/>
      <c r="Z135" s="75"/>
      <c r="AA135" s="155">
        <f>C51</f>
        <v>0</v>
      </c>
      <c r="AB135" s="155">
        <f t="shared" si="3"/>
        <v>0</v>
      </c>
      <c r="AC135" s="155">
        <f t="shared" si="4"/>
        <v>0</v>
      </c>
      <c r="AD135" s="188">
        <f t="shared" si="5"/>
        <v>0</v>
      </c>
    </row>
    <row r="136" spans="16:30">
      <c r="R136" s="73">
        <v>2</v>
      </c>
      <c r="S136" s="162"/>
      <c r="T136" s="75"/>
      <c r="U136" s="155">
        <f>D52</f>
        <v>0</v>
      </c>
      <c r="V136" s="154">
        <f t="shared" si="1"/>
        <v>0</v>
      </c>
      <c r="W136" s="172">
        <f t="shared" si="2"/>
        <v>0</v>
      </c>
      <c r="Y136" s="162"/>
      <c r="Z136" s="75"/>
      <c r="AA136" s="155">
        <f>D51</f>
        <v>0</v>
      </c>
      <c r="AB136" s="155">
        <f t="shared" si="3"/>
        <v>0</v>
      </c>
      <c r="AC136" s="155">
        <f t="shared" si="4"/>
        <v>0</v>
      </c>
      <c r="AD136" s="188">
        <f t="shared" si="5"/>
        <v>0</v>
      </c>
    </row>
    <row r="137" spans="16:30">
      <c r="R137" s="73">
        <v>3</v>
      </c>
      <c r="S137" s="162"/>
      <c r="T137" s="75"/>
      <c r="U137" s="155">
        <f>E52</f>
        <v>0</v>
      </c>
      <c r="V137" s="154">
        <f t="shared" si="1"/>
        <v>0</v>
      </c>
      <c r="W137" s="172">
        <f t="shared" si="2"/>
        <v>0</v>
      </c>
      <c r="Y137" s="162"/>
      <c r="Z137" s="75"/>
      <c r="AA137" s="155">
        <f>E51</f>
        <v>0</v>
      </c>
      <c r="AB137" s="155">
        <f t="shared" si="3"/>
        <v>0</v>
      </c>
      <c r="AC137" s="155">
        <f t="shared" si="4"/>
        <v>0</v>
      </c>
      <c r="AD137" s="188">
        <f t="shared" si="5"/>
        <v>0</v>
      </c>
    </row>
    <row r="138" spans="16:30">
      <c r="R138" s="73">
        <v>4</v>
      </c>
      <c r="S138" s="162"/>
      <c r="T138" s="75"/>
      <c r="U138" s="155">
        <f>F52</f>
        <v>0</v>
      </c>
      <c r="V138" s="154">
        <f t="shared" si="1"/>
        <v>0</v>
      </c>
      <c r="W138" s="172">
        <f t="shared" si="2"/>
        <v>0</v>
      </c>
      <c r="Y138" s="162"/>
      <c r="Z138" s="75"/>
      <c r="AA138" s="155">
        <f>F51</f>
        <v>0</v>
      </c>
      <c r="AB138" s="155">
        <f t="shared" si="3"/>
        <v>0</v>
      </c>
      <c r="AC138" s="155">
        <f t="shared" si="4"/>
        <v>0</v>
      </c>
      <c r="AD138" s="188">
        <f t="shared" si="5"/>
        <v>0</v>
      </c>
    </row>
    <row r="139" spans="16:30">
      <c r="R139" s="73">
        <v>5</v>
      </c>
      <c r="S139" s="162"/>
      <c r="T139" s="75"/>
      <c r="U139" s="155">
        <f>G52</f>
        <v>0</v>
      </c>
      <c r="V139" s="154">
        <f t="shared" si="1"/>
        <v>0</v>
      </c>
      <c r="W139" s="172">
        <f t="shared" si="2"/>
        <v>0</v>
      </c>
      <c r="Y139" s="162"/>
      <c r="Z139" s="75"/>
      <c r="AA139" s="155">
        <f>G51</f>
        <v>0</v>
      </c>
      <c r="AB139" s="155">
        <f t="shared" si="3"/>
        <v>0</v>
      </c>
      <c r="AC139" s="155">
        <f t="shared" si="4"/>
        <v>0</v>
      </c>
      <c r="AD139" s="188">
        <f t="shared" si="5"/>
        <v>0</v>
      </c>
    </row>
    <row r="140" spans="16:30">
      <c r="R140" s="73">
        <v>6</v>
      </c>
      <c r="S140" s="162"/>
      <c r="T140" s="75"/>
      <c r="U140" s="155">
        <f>H52</f>
        <v>0</v>
      </c>
      <c r="V140" s="154">
        <f t="shared" si="1"/>
        <v>0</v>
      </c>
      <c r="W140" s="172">
        <f t="shared" si="2"/>
        <v>0</v>
      </c>
      <c r="Y140" s="162"/>
      <c r="Z140" s="75"/>
      <c r="AA140" s="155">
        <f>H51</f>
        <v>0</v>
      </c>
      <c r="AB140" s="155">
        <f t="shared" si="3"/>
        <v>0</v>
      </c>
      <c r="AC140" s="155">
        <f t="shared" si="4"/>
        <v>0</v>
      </c>
      <c r="AD140" s="188">
        <f t="shared" si="5"/>
        <v>0</v>
      </c>
    </row>
    <row r="141" spans="16:30">
      <c r="R141" s="73">
        <v>7</v>
      </c>
      <c r="S141" s="162"/>
      <c r="T141" s="75"/>
      <c r="U141" s="155">
        <f>I52</f>
        <v>0</v>
      </c>
      <c r="V141" s="154">
        <f t="shared" si="1"/>
        <v>0</v>
      </c>
      <c r="W141" s="172">
        <f t="shared" si="2"/>
        <v>0</v>
      </c>
      <c r="Y141" s="162"/>
      <c r="Z141" s="75"/>
      <c r="AA141" s="155">
        <f>I51</f>
        <v>0</v>
      </c>
      <c r="AB141" s="155">
        <f t="shared" si="3"/>
        <v>0</v>
      </c>
      <c r="AC141" s="155">
        <f t="shared" si="4"/>
        <v>0</v>
      </c>
      <c r="AD141" s="188">
        <f t="shared" si="5"/>
        <v>0</v>
      </c>
    </row>
    <row r="142" spans="16:30">
      <c r="P142" s="73" t="s">
        <v>20</v>
      </c>
      <c r="R142" s="73">
        <v>8</v>
      </c>
      <c r="S142" s="162"/>
      <c r="T142" s="75"/>
      <c r="U142" s="155">
        <f>J52</f>
        <v>0</v>
      </c>
      <c r="V142" s="154">
        <f t="shared" si="1"/>
        <v>0</v>
      </c>
      <c r="W142" s="172">
        <f t="shared" si="2"/>
        <v>0</v>
      </c>
      <c r="Y142" s="162"/>
      <c r="Z142" s="75"/>
      <c r="AA142" s="155">
        <f>J51</f>
        <v>0</v>
      </c>
      <c r="AB142" s="155">
        <f t="shared" si="3"/>
        <v>0</v>
      </c>
      <c r="AC142" s="155">
        <f t="shared" si="4"/>
        <v>0</v>
      </c>
      <c r="AD142" s="188">
        <f t="shared" si="5"/>
        <v>0</v>
      </c>
    </row>
    <row r="143" spans="16:30">
      <c r="R143" s="73">
        <v>9</v>
      </c>
      <c r="S143" s="162"/>
      <c r="T143" s="75"/>
      <c r="U143" s="155">
        <f>K52</f>
        <v>0</v>
      </c>
      <c r="V143" s="154">
        <f t="shared" si="1"/>
        <v>0</v>
      </c>
      <c r="W143" s="172">
        <f t="shared" si="2"/>
        <v>0</v>
      </c>
      <c r="Y143" s="162"/>
      <c r="Z143" s="75"/>
      <c r="AA143" s="155">
        <f>K51</f>
        <v>0</v>
      </c>
      <c r="AB143" s="155">
        <f t="shared" si="3"/>
        <v>0</v>
      </c>
      <c r="AC143" s="155">
        <f t="shared" si="4"/>
        <v>0</v>
      </c>
      <c r="AD143" s="188">
        <f t="shared" si="5"/>
        <v>0</v>
      </c>
    </row>
    <row r="144" spans="16:30">
      <c r="R144" s="73">
        <v>10</v>
      </c>
      <c r="S144" s="189"/>
      <c r="T144" s="165"/>
      <c r="U144" s="190">
        <f>L52</f>
        <v>0</v>
      </c>
      <c r="V144" s="191">
        <f t="shared" si="1"/>
        <v>0</v>
      </c>
      <c r="W144" s="192">
        <f t="shared" si="2"/>
        <v>0</v>
      </c>
      <c r="Y144" s="189"/>
      <c r="Z144" s="165"/>
      <c r="AA144" s="190">
        <f>L51</f>
        <v>0</v>
      </c>
      <c r="AB144" s="190">
        <f t="shared" si="3"/>
        <v>0</v>
      </c>
      <c r="AC144" s="190">
        <f t="shared" si="4"/>
        <v>0</v>
      </c>
      <c r="AD144" s="193">
        <f t="shared" si="5"/>
        <v>0</v>
      </c>
    </row>
  </sheetData>
  <mergeCells count="1">
    <mergeCell ref="H29:I29"/>
  </mergeCells>
  <phoneticPr fontId="2" type="noConversion"/>
  <dataValidations count="2">
    <dataValidation type="whole" allowBlank="1" showInputMessage="1" showErrorMessage="1" errorTitle="Error" error="Enter &quot;2&quot; or &quot;3&quot; " promptTitle="Appraiser" prompt="Enter &quot;2&quot; or &quot;3&quot;" sqref="F27">
      <formula1>2</formula1>
      <formula2>3</formula2>
    </dataValidation>
    <dataValidation type="whole" allowBlank="1" showInputMessage="1" showErrorMessage="1" errorTitle="Error" error="Enter &quot;2&quot; or &quot;3&quot;" promptTitle="Trials" prompt="Enter &quot;2&quot; or &quot;3&quot;" sqref="F29:F30">
      <formula1>2</formula1>
      <formula2>3</formula2>
    </dataValidation>
  </dataValidations>
  <pageMargins left="0.25" right="0.25" top="0.5" bottom="1.25" header="0.5" footer="0.89"/>
  <pageSetup orientation="portrait" r:id="rId1"/>
  <headerFooter alignWithMargins="0">
    <oddFooter>&amp;L&amp;8&amp;F&amp;C&amp;8Page &amp;P of &amp;N&amp;R&amp;8Printed: &amp;D
Copyright 2002, MoreSteam.com
All Rights Reserved</oddFooter>
  </headerFooter>
  <rowBreaks count="3" manualBreakCount="3">
    <brk id="68" max="16383" man="1"/>
    <brk id="111" max="16383" man="1"/>
    <brk id="14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3"/>
  <sheetViews>
    <sheetView showGridLines="0" workbookViewId="0">
      <selection activeCell="G29" sqref="G29"/>
    </sheetView>
  </sheetViews>
  <sheetFormatPr defaultRowHeight="12.75"/>
  <cols>
    <col min="1" max="1" width="1.42578125" customWidth="1"/>
    <col min="2" max="2" width="5.5703125" customWidth="1"/>
  </cols>
  <sheetData>
    <row r="13" spans="2:2" ht="35.25">
      <c r="B13" s="258" t="s">
        <v>111</v>
      </c>
    </row>
  </sheetData>
  <sheetProtection password="CBAB" sheet="1" objects="1" scenarios="1"/>
  <phoneticPr fontId="2" type="noConversion"/>
  <pageMargins left="0.75" right="0.75" top="1" bottom="1" header="0.5" footer="0.5"/>
  <pageSetup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UnderTheHood</vt:lpstr>
      <vt:lpstr>GAGERR</vt:lpstr>
      <vt:lpstr>GAGERR!Print_Area</vt:lpstr>
    </vt:vector>
  </TitlesOfParts>
  <Company>MoreSteam.com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Gage R and R</dc:title>
  <dc:creator>MoreSteam.com</dc:creator>
  <dc:description>Version 4.0, July 15, 2009
® Copyright 2000-2009 MoreSteam.com, LLC
All Rights Reserved</dc:description>
  <cp:lastModifiedBy>MBK</cp:lastModifiedBy>
  <cp:lastPrinted>2002-07-15T17:49:10Z</cp:lastPrinted>
  <dcterms:created xsi:type="dcterms:W3CDTF">1999-07-22T01:52:02Z</dcterms:created>
  <dcterms:modified xsi:type="dcterms:W3CDTF">2009-07-16T10:54:31Z</dcterms:modified>
</cp:coreProperties>
</file>